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38"/>
  <workbookPr filterPrivacy="1"/>
  <xr:revisionPtr revIDLastSave="0" documentId="13_ncr:1_{11939E49-9F93-4148-8178-516BBE911C6B}" xr6:coauthVersionLast="36" xr6:coauthVersionMax="36" xr10:uidLastSave="{00000000-0000-0000-0000-000000000000}"/>
  <bookViews>
    <workbookView xWindow="0" yWindow="0" windowWidth="22260" windowHeight="12645" activeTab="1" xr2:uid="{00000000-000D-0000-FFFF-FFFF00000000}"/>
  </bookViews>
  <sheets>
    <sheet name="A" sheetId="1" r:id="rId1"/>
    <sheet name="B" sheetId="2" r:id="rId2"/>
  </sheet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X5" i="2" l="1"/>
  <c r="AX6" i="2"/>
  <c r="AX7" i="2"/>
  <c r="AX8" i="2"/>
  <c r="AX9" i="2"/>
  <c r="AX10" i="2"/>
  <c r="AX11" i="2"/>
  <c r="AX12" i="2"/>
  <c r="AX13" i="2"/>
  <c r="AX14" i="2"/>
  <c r="AX15" i="2"/>
  <c r="AX16" i="2"/>
  <c r="AX17" i="2"/>
  <c r="AX18" i="2"/>
  <c r="AX19" i="2"/>
  <c r="AX20" i="2"/>
  <c r="AX21" i="2"/>
  <c r="AX22" i="2"/>
  <c r="AX23" i="2"/>
  <c r="AX24" i="2"/>
  <c r="AX25" i="2"/>
  <c r="AX26" i="2"/>
  <c r="AX27" i="2"/>
  <c r="AX28" i="2"/>
  <c r="AX29" i="2"/>
  <c r="AX30" i="2"/>
  <c r="AX31" i="2"/>
  <c r="AX32" i="2"/>
  <c r="AX33" i="2"/>
  <c r="AX34" i="2"/>
  <c r="AX35" i="2"/>
  <c r="AX36" i="2"/>
  <c r="AX37" i="2"/>
  <c r="AX38" i="2"/>
  <c r="AX39" i="2"/>
  <c r="AX40" i="2"/>
  <c r="AX41" i="2"/>
  <c r="AX42" i="2"/>
  <c r="AX43" i="2"/>
  <c r="AX44" i="2"/>
  <c r="AX45" i="2"/>
  <c r="AX46" i="2"/>
  <c r="AX47" i="2"/>
  <c r="AX4" i="2"/>
  <c r="AV5" i="2"/>
  <c r="AV6" i="2"/>
  <c r="AV7" i="2"/>
  <c r="AV8" i="2"/>
  <c r="AV9" i="2"/>
  <c r="AV10" i="2"/>
  <c r="AV11" i="2"/>
  <c r="AV12" i="2"/>
  <c r="AV13" i="2"/>
  <c r="AV14" i="2"/>
  <c r="AV15" i="2"/>
  <c r="AV16" i="2"/>
  <c r="AV17" i="2"/>
  <c r="AV18" i="2"/>
  <c r="AV19" i="2"/>
  <c r="AV20" i="2"/>
  <c r="AV21" i="2"/>
  <c r="AV22" i="2"/>
  <c r="AV23" i="2"/>
  <c r="AV24" i="2"/>
  <c r="AV25" i="2"/>
  <c r="AV26" i="2"/>
  <c r="AV27" i="2"/>
  <c r="AV28" i="2"/>
  <c r="AV29" i="2"/>
  <c r="AV30" i="2"/>
  <c r="AV31" i="2"/>
  <c r="AV32" i="2"/>
  <c r="AV33" i="2"/>
  <c r="AV34" i="2"/>
  <c r="AV35" i="2"/>
  <c r="AV36" i="2"/>
  <c r="AV37" i="2"/>
  <c r="AV38" i="2"/>
  <c r="AV39" i="2"/>
  <c r="AV40" i="2"/>
  <c r="AV41" i="2"/>
  <c r="AV42" i="2"/>
  <c r="AV43" i="2"/>
  <c r="AV44" i="2"/>
  <c r="AV45" i="2"/>
  <c r="AV46" i="2"/>
  <c r="AV47" i="2"/>
  <c r="AV4" i="2"/>
  <c r="AT5" i="2"/>
  <c r="AT6" i="2"/>
  <c r="AT7" i="2"/>
  <c r="AT8" i="2"/>
  <c r="AT9" i="2"/>
  <c r="AT10" i="2"/>
  <c r="AT11" i="2"/>
  <c r="AT12" i="2"/>
  <c r="AT13" i="2"/>
  <c r="AT14" i="2"/>
  <c r="AT15" i="2"/>
  <c r="AT16" i="2"/>
  <c r="AT17" i="2"/>
  <c r="AT18" i="2"/>
  <c r="AT19" i="2"/>
  <c r="AT20" i="2"/>
  <c r="AT21" i="2"/>
  <c r="AT22" i="2"/>
  <c r="AT23" i="2"/>
  <c r="AT24" i="2"/>
  <c r="AT25" i="2"/>
  <c r="AT26" i="2"/>
  <c r="AT27" i="2"/>
  <c r="AT28" i="2"/>
  <c r="AT29" i="2"/>
  <c r="AT30" i="2"/>
  <c r="AT31" i="2"/>
  <c r="AT32" i="2"/>
  <c r="AT33" i="2"/>
  <c r="AT34" i="2"/>
  <c r="AT35" i="2"/>
  <c r="AT36" i="2"/>
  <c r="AT37" i="2"/>
  <c r="AT38" i="2"/>
  <c r="AT39" i="2"/>
  <c r="AT40" i="2"/>
  <c r="AT41" i="2"/>
  <c r="AT42" i="2"/>
  <c r="AT43" i="2"/>
  <c r="AT44" i="2"/>
  <c r="AT45" i="2"/>
  <c r="AT46" i="2"/>
  <c r="AT47" i="2"/>
  <c r="AT4" i="2"/>
  <c r="AR5" i="2"/>
  <c r="AR6" i="2"/>
  <c r="AR7" i="2"/>
  <c r="AR8" i="2"/>
  <c r="AR9" i="2"/>
  <c r="AR10" i="2"/>
  <c r="AR11" i="2"/>
  <c r="AR12" i="2"/>
  <c r="AR13" i="2"/>
  <c r="AR14" i="2"/>
  <c r="AR15" i="2"/>
  <c r="AR16" i="2"/>
  <c r="AR17" i="2"/>
  <c r="AR18" i="2"/>
  <c r="AR19" i="2"/>
  <c r="AR20" i="2"/>
  <c r="AR21" i="2"/>
  <c r="AR22" i="2"/>
  <c r="AR23" i="2"/>
  <c r="AR24" i="2"/>
  <c r="AR25" i="2"/>
  <c r="AR26" i="2"/>
  <c r="AR27" i="2"/>
  <c r="AR28" i="2"/>
  <c r="AR29" i="2"/>
  <c r="AR30" i="2"/>
  <c r="AR31" i="2"/>
  <c r="AR32" i="2"/>
  <c r="AR33" i="2"/>
  <c r="AR34" i="2"/>
  <c r="AR35" i="2"/>
  <c r="AR36" i="2"/>
  <c r="AR37" i="2"/>
  <c r="AR38" i="2"/>
  <c r="AR39" i="2"/>
  <c r="AR40" i="2"/>
  <c r="AR41" i="2"/>
  <c r="AR42" i="2"/>
  <c r="AR43" i="2"/>
  <c r="AR44" i="2"/>
  <c r="AR45" i="2"/>
  <c r="AR46" i="2"/>
  <c r="AR47" i="2"/>
  <c r="AR4" i="2"/>
  <c r="AP5" i="2"/>
  <c r="AP6" i="2"/>
  <c r="AP7" i="2"/>
  <c r="AP8" i="2"/>
  <c r="AP9" i="2"/>
  <c r="AP10" i="2"/>
  <c r="AP11" i="2"/>
  <c r="AP12" i="2"/>
  <c r="AP13" i="2"/>
  <c r="AP14" i="2"/>
  <c r="AP15" i="2"/>
  <c r="AP16" i="2"/>
  <c r="AP17" i="2"/>
  <c r="AP18" i="2"/>
  <c r="AP19" i="2"/>
  <c r="AP20" i="2"/>
  <c r="AP21" i="2"/>
  <c r="AP22" i="2"/>
  <c r="AP23" i="2"/>
  <c r="AP24" i="2"/>
  <c r="AP25" i="2"/>
  <c r="AP26" i="2"/>
  <c r="AP27" i="2"/>
  <c r="AP28" i="2"/>
  <c r="AP29" i="2"/>
  <c r="AP30" i="2"/>
  <c r="AP31" i="2"/>
  <c r="AP32" i="2"/>
  <c r="AP33" i="2"/>
  <c r="AP34" i="2"/>
  <c r="AP35" i="2"/>
  <c r="AP36" i="2"/>
  <c r="AP37" i="2"/>
  <c r="AP38" i="2"/>
  <c r="AP39" i="2"/>
  <c r="AP40" i="2"/>
  <c r="AP41" i="2"/>
  <c r="AP42" i="2"/>
  <c r="AP43" i="2"/>
  <c r="AP44" i="2"/>
  <c r="AP45" i="2"/>
  <c r="AP46" i="2"/>
  <c r="AP47" i="2"/>
  <c r="AP4" i="2"/>
  <c r="AN5" i="2"/>
  <c r="AN6" i="2"/>
  <c r="AN7" i="2"/>
  <c r="AN8" i="2"/>
  <c r="AN9" i="2"/>
  <c r="AN10" i="2"/>
  <c r="AN11" i="2"/>
  <c r="AN12" i="2"/>
  <c r="AN13" i="2"/>
  <c r="AN14" i="2"/>
  <c r="AN15" i="2"/>
  <c r="AN16" i="2"/>
  <c r="AN17" i="2"/>
  <c r="AN18" i="2"/>
  <c r="AN19" i="2"/>
  <c r="AN20" i="2"/>
  <c r="AN21" i="2"/>
  <c r="AN22" i="2"/>
  <c r="AN23" i="2"/>
  <c r="AN24" i="2"/>
  <c r="AN25" i="2"/>
  <c r="AN26" i="2"/>
  <c r="AN27" i="2"/>
  <c r="AN28" i="2"/>
  <c r="AN29" i="2"/>
  <c r="AN30" i="2"/>
  <c r="AN31" i="2"/>
  <c r="AN32" i="2"/>
  <c r="AN33" i="2"/>
  <c r="AN34" i="2"/>
  <c r="AN35" i="2"/>
  <c r="AN36" i="2"/>
  <c r="AN37" i="2"/>
  <c r="AN38" i="2"/>
  <c r="AN39" i="2"/>
  <c r="AN40" i="2"/>
  <c r="AN41" i="2"/>
  <c r="AN42" i="2"/>
  <c r="AN43" i="2"/>
  <c r="AN44" i="2"/>
  <c r="AN45" i="2"/>
  <c r="AN46" i="2"/>
  <c r="AN47" i="2"/>
  <c r="AN4" i="2"/>
  <c r="AL5" i="2"/>
  <c r="AL6" i="2"/>
  <c r="AL7" i="2"/>
  <c r="AL8" i="2"/>
  <c r="AL9" i="2"/>
  <c r="AL10" i="2"/>
  <c r="AL11" i="2"/>
  <c r="AL12" i="2"/>
  <c r="AL13" i="2"/>
  <c r="AL14" i="2"/>
  <c r="AL15" i="2"/>
  <c r="AL16" i="2"/>
  <c r="AL17" i="2"/>
  <c r="AL18" i="2"/>
  <c r="AL19" i="2"/>
  <c r="AL20" i="2"/>
  <c r="AL21" i="2"/>
  <c r="AL22" i="2"/>
  <c r="AL23" i="2"/>
  <c r="AL24" i="2"/>
  <c r="AL25" i="2"/>
  <c r="AL26" i="2"/>
  <c r="AL27" i="2"/>
  <c r="AL28" i="2"/>
  <c r="AL29" i="2"/>
  <c r="AL30" i="2"/>
  <c r="AL31" i="2"/>
  <c r="AL32" i="2"/>
  <c r="AL33" i="2"/>
  <c r="AL34" i="2"/>
  <c r="AL35" i="2"/>
  <c r="AL36" i="2"/>
  <c r="AL37" i="2"/>
  <c r="AL38" i="2"/>
  <c r="AL39" i="2"/>
  <c r="AL40" i="2"/>
  <c r="AL41" i="2"/>
  <c r="AL42" i="2"/>
  <c r="AL43" i="2"/>
  <c r="AL44" i="2"/>
  <c r="AL45" i="2"/>
  <c r="AL46" i="2"/>
  <c r="AL47" i="2"/>
  <c r="AL4" i="2"/>
  <c r="AJ5" i="2"/>
  <c r="AJ6" i="2"/>
  <c r="AJ7" i="2"/>
  <c r="AJ8" i="2"/>
  <c r="AJ9" i="2"/>
  <c r="AJ10" i="2"/>
  <c r="AJ11" i="2"/>
  <c r="AJ12" i="2"/>
  <c r="AJ13" i="2"/>
  <c r="AJ14" i="2"/>
  <c r="AJ15" i="2"/>
  <c r="AJ16" i="2"/>
  <c r="AJ17" i="2"/>
  <c r="AJ18" i="2"/>
  <c r="AJ19" i="2"/>
  <c r="AJ20" i="2"/>
  <c r="AJ21" i="2"/>
  <c r="AJ22" i="2"/>
  <c r="AJ23" i="2"/>
  <c r="AJ24" i="2"/>
  <c r="AJ25" i="2"/>
  <c r="AJ26" i="2"/>
  <c r="AJ27" i="2"/>
  <c r="AJ28" i="2"/>
  <c r="AJ29" i="2"/>
  <c r="AJ30" i="2"/>
  <c r="AJ31" i="2"/>
  <c r="AJ32" i="2"/>
  <c r="AJ33" i="2"/>
  <c r="AJ34" i="2"/>
  <c r="AJ35" i="2"/>
  <c r="AJ36" i="2"/>
  <c r="AJ37" i="2"/>
  <c r="AJ38" i="2"/>
  <c r="AJ39" i="2"/>
  <c r="AJ40" i="2"/>
  <c r="AJ41" i="2"/>
  <c r="AJ42" i="2"/>
  <c r="AJ43" i="2"/>
  <c r="AJ44" i="2"/>
  <c r="AJ45" i="2"/>
  <c r="AJ46" i="2"/>
  <c r="AJ47" i="2"/>
  <c r="AJ4" i="2"/>
  <c r="AH5" i="2"/>
  <c r="AH6" i="2"/>
  <c r="AH7" i="2"/>
  <c r="AH8" i="2"/>
  <c r="AH9" i="2"/>
  <c r="AH10" i="2"/>
  <c r="AH11" i="2"/>
  <c r="AH12" i="2"/>
  <c r="AH13" i="2"/>
  <c r="AH14" i="2"/>
  <c r="AH15" i="2"/>
  <c r="AH16" i="2"/>
  <c r="AH17" i="2"/>
  <c r="AH18" i="2"/>
  <c r="AH19" i="2"/>
  <c r="AH20" i="2"/>
  <c r="AH21" i="2"/>
  <c r="AH22" i="2"/>
  <c r="AH23" i="2"/>
  <c r="AH24" i="2"/>
  <c r="AH25" i="2"/>
  <c r="AH26" i="2"/>
  <c r="AH27" i="2"/>
  <c r="AH28" i="2"/>
  <c r="AH29" i="2"/>
  <c r="AH30" i="2"/>
  <c r="AH31" i="2"/>
  <c r="AH32" i="2"/>
  <c r="AH33" i="2"/>
  <c r="AH34" i="2"/>
  <c r="AH35" i="2"/>
  <c r="AH36" i="2"/>
  <c r="AH37" i="2"/>
  <c r="AH38" i="2"/>
  <c r="AH39" i="2"/>
  <c r="AH40" i="2"/>
  <c r="AH41" i="2"/>
  <c r="AH42" i="2"/>
  <c r="AH43" i="2"/>
  <c r="AH44" i="2"/>
  <c r="AH45" i="2"/>
  <c r="AH46" i="2"/>
  <c r="AH47" i="2"/>
  <c r="AH4" i="2"/>
  <c r="AF5" i="2"/>
  <c r="AF6" i="2"/>
  <c r="AF7" i="2"/>
  <c r="AF8" i="2"/>
  <c r="AF9" i="2"/>
  <c r="AF10" i="2"/>
  <c r="AF11" i="2"/>
  <c r="AF12" i="2"/>
  <c r="AF13" i="2"/>
  <c r="AF14" i="2"/>
  <c r="AF15" i="2"/>
  <c r="AF16" i="2"/>
  <c r="AF17" i="2"/>
  <c r="AF18" i="2"/>
  <c r="AF19" i="2"/>
  <c r="AF20" i="2"/>
  <c r="AF21" i="2"/>
  <c r="AF22" i="2"/>
  <c r="AF23" i="2"/>
  <c r="AF24" i="2"/>
  <c r="AF25" i="2"/>
  <c r="AF26" i="2"/>
  <c r="AF27" i="2"/>
  <c r="AF28" i="2"/>
  <c r="AF29" i="2"/>
  <c r="AF30" i="2"/>
  <c r="AF31" i="2"/>
  <c r="AF32" i="2"/>
  <c r="AF33" i="2"/>
  <c r="AF34" i="2"/>
  <c r="AF35" i="2"/>
  <c r="AF36" i="2"/>
  <c r="AF37" i="2"/>
  <c r="AF38" i="2"/>
  <c r="AF39" i="2"/>
  <c r="AF40" i="2"/>
  <c r="AF41" i="2"/>
  <c r="AF42" i="2"/>
  <c r="AF43" i="2"/>
  <c r="AF44" i="2"/>
  <c r="AF45" i="2"/>
  <c r="AF46" i="2"/>
  <c r="AF47" i="2"/>
  <c r="AF4" i="2"/>
  <c r="AD5" i="2"/>
  <c r="AD6" i="2"/>
  <c r="AD7" i="2"/>
  <c r="AD8" i="2"/>
  <c r="AD9" i="2"/>
  <c r="AD10" i="2"/>
  <c r="AD11" i="2"/>
  <c r="AD12" i="2"/>
  <c r="AD13" i="2"/>
  <c r="AD14" i="2"/>
  <c r="AD15" i="2"/>
  <c r="AD16" i="2"/>
  <c r="AD17" i="2"/>
  <c r="AD18" i="2"/>
  <c r="AD19" i="2"/>
  <c r="AD20" i="2"/>
  <c r="AD21" i="2"/>
  <c r="AD22" i="2"/>
  <c r="AD23" i="2"/>
  <c r="AD24" i="2"/>
  <c r="AD25" i="2"/>
  <c r="AD26" i="2"/>
  <c r="AD27" i="2"/>
  <c r="AD28" i="2"/>
  <c r="AD29" i="2"/>
  <c r="AD30" i="2"/>
  <c r="AD31" i="2"/>
  <c r="AD32" i="2"/>
  <c r="AD33" i="2"/>
  <c r="AD34" i="2"/>
  <c r="AD35" i="2"/>
  <c r="AD36" i="2"/>
  <c r="AD37" i="2"/>
  <c r="AD38" i="2"/>
  <c r="AD39" i="2"/>
  <c r="AD40" i="2"/>
  <c r="AD41" i="2"/>
  <c r="AD42" i="2"/>
  <c r="AD43" i="2"/>
  <c r="AD44" i="2"/>
  <c r="AD45" i="2"/>
  <c r="AD46" i="2"/>
  <c r="AD47" i="2"/>
  <c r="AD4" i="2"/>
  <c r="AB5" i="2"/>
  <c r="AB6" i="2"/>
  <c r="AB7" i="2"/>
  <c r="AB8" i="2"/>
  <c r="AB9" i="2"/>
  <c r="AB10" i="2"/>
  <c r="AB11" i="2"/>
  <c r="AB12" i="2"/>
  <c r="AB13" i="2"/>
  <c r="AB14" i="2"/>
  <c r="AB15" i="2"/>
  <c r="AB16" i="2"/>
  <c r="AB17" i="2"/>
  <c r="AB18" i="2"/>
  <c r="AB19" i="2"/>
  <c r="AB20" i="2"/>
  <c r="AB21" i="2"/>
  <c r="AB22" i="2"/>
  <c r="AB23" i="2"/>
  <c r="AB24" i="2"/>
  <c r="AB25" i="2"/>
  <c r="AB26" i="2"/>
  <c r="AB27" i="2"/>
  <c r="AB28" i="2"/>
  <c r="AB29" i="2"/>
  <c r="AB30" i="2"/>
  <c r="AB31" i="2"/>
  <c r="AB32" i="2"/>
  <c r="AB33" i="2"/>
  <c r="AB34" i="2"/>
  <c r="AB35" i="2"/>
  <c r="AB36" i="2"/>
  <c r="AB37" i="2"/>
  <c r="AB38" i="2"/>
  <c r="AB39" i="2"/>
  <c r="AB40" i="2"/>
  <c r="AB41" i="2"/>
  <c r="AB42" i="2"/>
  <c r="AB43" i="2"/>
  <c r="AB44" i="2"/>
  <c r="AB45" i="2"/>
  <c r="AB46" i="2"/>
  <c r="AB47" i="2"/>
  <c r="AB4" i="2"/>
  <c r="Z5" i="2"/>
  <c r="Z6" i="2"/>
  <c r="Z7" i="2"/>
  <c r="Z8" i="2"/>
  <c r="Z9" i="2"/>
  <c r="Z10" i="2"/>
  <c r="Z11" i="2"/>
  <c r="Z12" i="2"/>
  <c r="Z13" i="2"/>
  <c r="Z14" i="2"/>
  <c r="Z15" i="2"/>
  <c r="Z16" i="2"/>
  <c r="Z17" i="2"/>
  <c r="Z18" i="2"/>
  <c r="Z19" i="2"/>
  <c r="Z20" i="2"/>
  <c r="Z21" i="2"/>
  <c r="Z22" i="2"/>
  <c r="Z23" i="2"/>
  <c r="Z24" i="2"/>
  <c r="Z25" i="2"/>
  <c r="Z26" i="2"/>
  <c r="Z27" i="2"/>
  <c r="Z28" i="2"/>
  <c r="Z29" i="2"/>
  <c r="Z30" i="2"/>
  <c r="Z31" i="2"/>
  <c r="Z32" i="2"/>
  <c r="Z33" i="2"/>
  <c r="Z34" i="2"/>
  <c r="Z35" i="2"/>
  <c r="Z36" i="2"/>
  <c r="Z37" i="2"/>
  <c r="Z38" i="2"/>
  <c r="Z39" i="2"/>
  <c r="Z40" i="2"/>
  <c r="Z41" i="2"/>
  <c r="Z42" i="2"/>
  <c r="Z43" i="2"/>
  <c r="Z44" i="2"/>
  <c r="Z45" i="2"/>
  <c r="Z46" i="2"/>
  <c r="Z47" i="2"/>
  <c r="Z4" i="2"/>
  <c r="X4" i="2"/>
  <c r="X5" i="2"/>
  <c r="X6" i="2"/>
  <c r="X7" i="2"/>
  <c r="X8" i="2"/>
  <c r="X9" i="2"/>
  <c r="X10" i="2"/>
  <c r="X11" i="2"/>
  <c r="X12" i="2"/>
  <c r="X13" i="2"/>
  <c r="X14" i="2"/>
  <c r="X15" i="2"/>
  <c r="X16" i="2"/>
  <c r="X17" i="2"/>
  <c r="X18" i="2"/>
  <c r="X19" i="2"/>
  <c r="X20" i="2"/>
  <c r="X21" i="2"/>
  <c r="X22" i="2"/>
  <c r="X23" i="2"/>
  <c r="X24" i="2"/>
  <c r="X25" i="2"/>
  <c r="X26" i="2"/>
  <c r="X27" i="2"/>
  <c r="X28" i="2"/>
  <c r="X29" i="2"/>
  <c r="X30" i="2"/>
  <c r="X31" i="2"/>
  <c r="X32" i="2"/>
  <c r="X33" i="2"/>
  <c r="X34" i="2"/>
  <c r="X35" i="2"/>
  <c r="X36" i="2"/>
  <c r="X37" i="2"/>
  <c r="X38" i="2"/>
  <c r="X39" i="2"/>
  <c r="X40" i="2"/>
  <c r="X41" i="2"/>
  <c r="X42" i="2"/>
  <c r="X43" i="2"/>
  <c r="X44" i="2"/>
  <c r="X45" i="2"/>
  <c r="X46" i="2"/>
  <c r="X47" i="2"/>
  <c r="V47" i="2"/>
  <c r="V46" i="2"/>
  <c r="V45" i="2"/>
  <c r="V44" i="2"/>
  <c r="V43" i="2"/>
  <c r="V42" i="2"/>
  <c r="V41" i="2"/>
  <c r="V40" i="2"/>
  <c r="V39" i="2"/>
  <c r="V38" i="2"/>
  <c r="V37" i="2"/>
  <c r="V36" i="2"/>
  <c r="V35" i="2"/>
  <c r="V34" i="2"/>
  <c r="V33" i="2"/>
  <c r="V32" i="2"/>
  <c r="V31" i="2"/>
  <c r="V30" i="2"/>
  <c r="V29" i="2"/>
  <c r="V28" i="2"/>
  <c r="V27" i="2"/>
  <c r="V26" i="2"/>
  <c r="V25" i="2"/>
  <c r="V24" i="2"/>
  <c r="V23" i="2"/>
  <c r="V22" i="2"/>
  <c r="V21" i="2"/>
  <c r="V20" i="2"/>
  <c r="V19" i="2"/>
  <c r="V18" i="2"/>
  <c r="V17" i="2"/>
  <c r="V16" i="2"/>
  <c r="V15" i="2"/>
  <c r="V14" i="2"/>
  <c r="V13" i="2"/>
  <c r="V12" i="2"/>
  <c r="V11" i="2"/>
  <c r="V10" i="2"/>
  <c r="V9" i="2"/>
  <c r="V8" i="2"/>
  <c r="V7" i="2"/>
  <c r="V6" i="2"/>
  <c r="V5" i="2"/>
  <c r="V4" i="2"/>
  <c r="T5" i="2"/>
  <c r="T6" i="2"/>
  <c r="T7" i="2"/>
  <c r="T8" i="2"/>
  <c r="T9" i="2"/>
  <c r="T10" i="2"/>
  <c r="T11" i="2"/>
  <c r="T12" i="2"/>
  <c r="T13" i="2"/>
  <c r="T14" i="2"/>
  <c r="T15" i="2"/>
  <c r="T16" i="2"/>
  <c r="T17" i="2"/>
  <c r="T18" i="2"/>
  <c r="T19" i="2"/>
  <c r="T20" i="2"/>
  <c r="T21" i="2"/>
  <c r="T22" i="2"/>
  <c r="T23" i="2"/>
  <c r="T24" i="2"/>
  <c r="T25" i="2"/>
  <c r="T26" i="2"/>
  <c r="T27" i="2"/>
  <c r="T28" i="2"/>
  <c r="T29" i="2"/>
  <c r="T30" i="2"/>
  <c r="T31" i="2"/>
  <c r="T32" i="2"/>
  <c r="T33" i="2"/>
  <c r="T34" i="2"/>
  <c r="T35" i="2"/>
  <c r="T36" i="2"/>
  <c r="T37" i="2"/>
  <c r="T38" i="2"/>
  <c r="T39" i="2"/>
  <c r="T40" i="2"/>
  <c r="T41" i="2"/>
  <c r="T42" i="2"/>
  <c r="T43" i="2"/>
  <c r="T44" i="2"/>
  <c r="T45" i="2"/>
  <c r="T46" i="2"/>
  <c r="T47" i="2"/>
  <c r="T4" i="2"/>
  <c r="R5" i="2"/>
  <c r="R6" i="2"/>
  <c r="R7" i="2"/>
  <c r="R8" i="2"/>
  <c r="R9" i="2"/>
  <c r="R10" i="2"/>
  <c r="R11" i="2"/>
  <c r="R12" i="2"/>
  <c r="R13" i="2"/>
  <c r="R14" i="2"/>
  <c r="R15" i="2"/>
  <c r="R16" i="2"/>
  <c r="R17" i="2"/>
  <c r="R18" i="2"/>
  <c r="R19" i="2"/>
  <c r="R20" i="2"/>
  <c r="R21" i="2"/>
  <c r="R22" i="2"/>
  <c r="R23" i="2"/>
  <c r="R24" i="2"/>
  <c r="R25" i="2"/>
  <c r="R26" i="2"/>
  <c r="R27" i="2"/>
  <c r="R28" i="2"/>
  <c r="R29" i="2"/>
  <c r="R30" i="2"/>
  <c r="R31" i="2"/>
  <c r="R32" i="2"/>
  <c r="R33" i="2"/>
  <c r="R34" i="2"/>
  <c r="R35" i="2"/>
  <c r="R36" i="2"/>
  <c r="R37" i="2"/>
  <c r="R38" i="2"/>
  <c r="R39" i="2"/>
  <c r="R40" i="2"/>
  <c r="R41" i="2"/>
  <c r="R42" i="2"/>
  <c r="R43" i="2"/>
  <c r="R44" i="2"/>
  <c r="R45" i="2"/>
  <c r="R46" i="2"/>
  <c r="R47" i="2"/>
  <c r="R4" i="2"/>
  <c r="P5" i="2"/>
  <c r="P6" i="2"/>
  <c r="P7" i="2"/>
  <c r="P8" i="2"/>
  <c r="P9" i="2"/>
  <c r="P10" i="2"/>
  <c r="P11" i="2"/>
  <c r="P12" i="2"/>
  <c r="P13" i="2"/>
  <c r="P14" i="2"/>
  <c r="P15" i="2"/>
  <c r="P16" i="2"/>
  <c r="P17" i="2"/>
  <c r="P18" i="2"/>
  <c r="P19" i="2"/>
  <c r="P20" i="2"/>
  <c r="P21" i="2"/>
  <c r="P22" i="2"/>
  <c r="P23" i="2"/>
  <c r="P24" i="2"/>
  <c r="P25" i="2"/>
  <c r="P26" i="2"/>
  <c r="P27" i="2"/>
  <c r="P28" i="2"/>
  <c r="P29" i="2"/>
  <c r="P30" i="2"/>
  <c r="P31" i="2"/>
  <c r="P32" i="2"/>
  <c r="P33" i="2"/>
  <c r="P34" i="2"/>
  <c r="P35" i="2"/>
  <c r="P36" i="2"/>
  <c r="P37" i="2"/>
  <c r="P38" i="2"/>
  <c r="P39" i="2"/>
  <c r="P40" i="2"/>
  <c r="P41" i="2"/>
  <c r="P42" i="2"/>
  <c r="P43" i="2"/>
  <c r="P44" i="2"/>
  <c r="P45" i="2"/>
  <c r="P46" i="2"/>
  <c r="P47" i="2"/>
  <c r="P4" i="2"/>
  <c r="N5" i="2"/>
  <c r="N6" i="2"/>
  <c r="N7" i="2"/>
  <c r="N8" i="2"/>
  <c r="N9" i="2"/>
  <c r="N10" i="2"/>
  <c r="N11" i="2"/>
  <c r="N12" i="2"/>
  <c r="N13" i="2"/>
  <c r="N14" i="2"/>
  <c r="N15" i="2"/>
  <c r="N16" i="2"/>
  <c r="N17" i="2"/>
  <c r="N18" i="2"/>
  <c r="N19" i="2"/>
  <c r="N20" i="2"/>
  <c r="N21" i="2"/>
  <c r="N22" i="2"/>
  <c r="N23" i="2"/>
  <c r="N24" i="2"/>
  <c r="N25" i="2"/>
  <c r="N26" i="2"/>
  <c r="N27" i="2"/>
  <c r="N28" i="2"/>
  <c r="N29" i="2"/>
  <c r="N30" i="2"/>
  <c r="N31" i="2"/>
  <c r="N32" i="2"/>
  <c r="N33" i="2"/>
  <c r="N34" i="2"/>
  <c r="N35" i="2"/>
  <c r="N36" i="2"/>
  <c r="N37" i="2"/>
  <c r="N38" i="2"/>
  <c r="N39" i="2"/>
  <c r="N40" i="2"/>
  <c r="N41" i="2"/>
  <c r="N42" i="2"/>
  <c r="N43" i="2"/>
  <c r="N44" i="2"/>
  <c r="N45" i="2"/>
  <c r="N46" i="2"/>
  <c r="N47" i="2"/>
  <c r="N4" i="2"/>
  <c r="L7" i="2"/>
  <c r="L8" i="2"/>
  <c r="L9" i="2"/>
  <c r="L10" i="2"/>
  <c r="L11" i="2"/>
  <c r="L12" i="2"/>
  <c r="L13" i="2"/>
  <c r="L14" i="2"/>
  <c r="L15" i="2"/>
  <c r="L16" i="2"/>
  <c r="L17" i="2"/>
  <c r="L18" i="2"/>
  <c r="L19" i="2"/>
  <c r="L20" i="2"/>
  <c r="L21" i="2"/>
  <c r="L22" i="2"/>
  <c r="L23" i="2"/>
  <c r="L24" i="2"/>
  <c r="L25" i="2"/>
  <c r="L26" i="2"/>
  <c r="L27" i="2"/>
  <c r="L28" i="2"/>
  <c r="L29" i="2"/>
  <c r="L30" i="2"/>
  <c r="L31" i="2"/>
  <c r="L32" i="2"/>
  <c r="L33" i="2"/>
  <c r="L34" i="2"/>
  <c r="L35" i="2"/>
  <c r="L36" i="2"/>
  <c r="L37" i="2"/>
  <c r="L38" i="2"/>
  <c r="L39" i="2"/>
  <c r="L40" i="2"/>
  <c r="L41" i="2"/>
  <c r="L42" i="2"/>
  <c r="L43" i="2"/>
  <c r="L44" i="2"/>
  <c r="L45" i="2"/>
  <c r="L46" i="2"/>
  <c r="L47" i="2"/>
  <c r="L6" i="2"/>
  <c r="L5" i="2"/>
  <c r="J5" i="2"/>
  <c r="J6" i="2"/>
  <c r="J7" i="2"/>
  <c r="J8" i="2"/>
  <c r="J9" i="2"/>
  <c r="J10" i="2"/>
  <c r="J11" i="2"/>
  <c r="J12" i="2"/>
  <c r="J13" i="2"/>
  <c r="J14" i="2"/>
  <c r="J15" i="2"/>
  <c r="J16" i="2"/>
  <c r="J17" i="2"/>
  <c r="J18" i="2"/>
  <c r="J19" i="2"/>
  <c r="J20" i="2"/>
  <c r="J21" i="2"/>
  <c r="J22" i="2"/>
  <c r="J23" i="2"/>
  <c r="J24" i="2"/>
  <c r="J25" i="2"/>
  <c r="J26" i="2"/>
  <c r="J27" i="2"/>
  <c r="J28" i="2"/>
  <c r="J29" i="2"/>
  <c r="J30" i="2"/>
  <c r="J31" i="2"/>
  <c r="J32" i="2"/>
  <c r="J33" i="2"/>
  <c r="J34" i="2"/>
  <c r="J35" i="2"/>
  <c r="J36" i="2"/>
  <c r="J37" i="2"/>
  <c r="J38" i="2"/>
  <c r="J39" i="2"/>
  <c r="J40" i="2"/>
  <c r="J41" i="2"/>
  <c r="J42" i="2"/>
  <c r="J43" i="2"/>
  <c r="J44" i="2"/>
  <c r="J45" i="2"/>
  <c r="J46" i="2"/>
  <c r="J47" i="2"/>
  <c r="J4" i="2"/>
  <c r="K4" i="2" s="1"/>
  <c r="AY14" i="2" l="1"/>
  <c r="AW14" i="2"/>
  <c r="AU14" i="2"/>
  <c r="AS14" i="2"/>
  <c r="AQ14" i="2"/>
  <c r="AO14" i="2"/>
  <c r="AM14" i="2"/>
  <c r="AK14" i="2"/>
  <c r="AI14" i="2"/>
  <c r="AG14" i="2"/>
  <c r="AE14" i="2"/>
  <c r="AC14" i="2"/>
  <c r="AA14" i="2"/>
  <c r="Y14" i="2"/>
  <c r="W14" i="2"/>
  <c r="U14" i="2"/>
  <c r="S14" i="2"/>
  <c r="Q14" i="2"/>
  <c r="O14" i="2"/>
  <c r="M14" i="2"/>
  <c r="K14" i="2"/>
  <c r="AY16" i="2"/>
  <c r="AW16" i="2"/>
  <c r="AU16" i="2"/>
  <c r="AS16" i="2"/>
  <c r="AQ16" i="2"/>
  <c r="AO16" i="2"/>
  <c r="AM16" i="2"/>
  <c r="AK16" i="2"/>
  <c r="AI16" i="2"/>
  <c r="AG16" i="2"/>
  <c r="AE16" i="2"/>
  <c r="AC16" i="2"/>
  <c r="AA16" i="2"/>
  <c r="Y16" i="2"/>
  <c r="W16" i="2"/>
  <c r="U16" i="2"/>
  <c r="S16" i="2"/>
  <c r="Q16" i="2"/>
  <c r="O16" i="2"/>
  <c r="M16" i="2"/>
  <c r="K16" i="2"/>
  <c r="AY19" i="2"/>
  <c r="AW19" i="2"/>
  <c r="AU19" i="2"/>
  <c r="AS19" i="2"/>
  <c r="AQ19" i="2"/>
  <c r="AO19" i="2"/>
  <c r="AM19" i="2"/>
  <c r="AK19" i="2"/>
  <c r="AI19" i="2"/>
  <c r="AG19" i="2"/>
  <c r="AE19" i="2"/>
  <c r="AC19" i="2"/>
  <c r="AA19" i="2"/>
  <c r="Y19" i="2"/>
  <c r="W19" i="2"/>
  <c r="U19" i="2"/>
  <c r="S19" i="2"/>
  <c r="Q19" i="2"/>
  <c r="O19" i="2"/>
  <c r="M19" i="2"/>
  <c r="K19" i="2"/>
  <c r="AY12" i="2"/>
  <c r="AW12" i="2"/>
  <c r="AU12" i="2"/>
  <c r="AS12" i="2"/>
  <c r="AQ12" i="2"/>
  <c r="AO12" i="2"/>
  <c r="AM12" i="2"/>
  <c r="AK12" i="2"/>
  <c r="AI12" i="2"/>
  <c r="AG12" i="2"/>
  <c r="AE12" i="2"/>
  <c r="AC12" i="2"/>
  <c r="AA12" i="2"/>
  <c r="Y12" i="2"/>
  <c r="W12" i="2"/>
  <c r="U12" i="2"/>
  <c r="S12" i="2"/>
  <c r="Q12" i="2"/>
  <c r="O12" i="2"/>
  <c r="M12" i="2"/>
  <c r="K12" i="2"/>
  <c r="AY28" i="2"/>
  <c r="AW28" i="2"/>
  <c r="AU28" i="2"/>
  <c r="AS28" i="2"/>
  <c r="AQ28" i="2"/>
  <c r="AO28" i="2"/>
  <c r="AM28" i="2"/>
  <c r="AK28" i="2"/>
  <c r="AI28" i="2"/>
  <c r="AG28" i="2"/>
  <c r="AE28" i="2"/>
  <c r="AC28" i="2"/>
  <c r="AA28" i="2"/>
  <c r="Y28" i="2"/>
  <c r="W28" i="2"/>
  <c r="U28" i="2"/>
  <c r="S28" i="2"/>
  <c r="Q28" i="2"/>
  <c r="O28" i="2"/>
  <c r="M28" i="2"/>
  <c r="K28" i="2"/>
  <c r="AY34" i="2"/>
  <c r="AW34" i="2"/>
  <c r="AU34" i="2"/>
  <c r="AS34" i="2"/>
  <c r="AQ34" i="2"/>
  <c r="AO34" i="2"/>
  <c r="AM34" i="2"/>
  <c r="AK34" i="2"/>
  <c r="AI34" i="2"/>
  <c r="AG34" i="2"/>
  <c r="AE34" i="2"/>
  <c r="AC34" i="2"/>
  <c r="AA34" i="2"/>
  <c r="Y34" i="2"/>
  <c r="W34" i="2"/>
  <c r="U34" i="2"/>
  <c r="S34" i="2"/>
  <c r="Q34" i="2"/>
  <c r="O34" i="2"/>
  <c r="M34" i="2"/>
  <c r="K34" i="2"/>
  <c r="AY13" i="2"/>
  <c r="AW13" i="2"/>
  <c r="AU13" i="2"/>
  <c r="AS13" i="2"/>
  <c r="AQ13" i="2"/>
  <c r="AO13" i="2"/>
  <c r="AM13" i="2"/>
  <c r="AK13" i="2"/>
  <c r="AI13" i="2"/>
  <c r="AG13" i="2"/>
  <c r="AE13" i="2"/>
  <c r="AC13" i="2"/>
  <c r="AA13" i="2"/>
  <c r="Y13" i="2"/>
  <c r="W13" i="2"/>
  <c r="U13" i="2"/>
  <c r="S13" i="2"/>
  <c r="Q13" i="2"/>
  <c r="O13" i="2"/>
  <c r="M13" i="2"/>
  <c r="K13" i="2"/>
  <c r="AY18" i="2"/>
  <c r="AW18" i="2"/>
  <c r="AU18" i="2"/>
  <c r="AS18" i="2"/>
  <c r="AQ18" i="2"/>
  <c r="AO18" i="2"/>
  <c r="AM18" i="2"/>
  <c r="AK18" i="2"/>
  <c r="AI18" i="2"/>
  <c r="AG18" i="2"/>
  <c r="AE18" i="2"/>
  <c r="AC18" i="2"/>
  <c r="AA18" i="2"/>
  <c r="Y18" i="2"/>
  <c r="W18" i="2"/>
  <c r="U18" i="2"/>
  <c r="S18" i="2"/>
  <c r="Q18" i="2"/>
  <c r="O18" i="2"/>
  <c r="M18" i="2"/>
  <c r="K18" i="2"/>
  <c r="AY30" i="2"/>
  <c r="AW30" i="2"/>
  <c r="AU30" i="2"/>
  <c r="AS30" i="2"/>
  <c r="AQ30" i="2"/>
  <c r="AO30" i="2"/>
  <c r="AM30" i="2"/>
  <c r="AK30" i="2"/>
  <c r="AI30" i="2"/>
  <c r="AG30" i="2"/>
  <c r="AE30" i="2"/>
  <c r="AC30" i="2"/>
  <c r="AA30" i="2"/>
  <c r="Y30" i="2"/>
  <c r="W30" i="2"/>
  <c r="U30" i="2"/>
  <c r="S30" i="2"/>
  <c r="Q30" i="2"/>
  <c r="O30" i="2"/>
  <c r="M30" i="2"/>
  <c r="K30" i="2"/>
  <c r="AY11" i="2"/>
  <c r="AW11" i="2"/>
  <c r="AU11" i="2"/>
  <c r="AS11" i="2"/>
  <c r="AQ11" i="2"/>
  <c r="AO11" i="2"/>
  <c r="AM11" i="2"/>
  <c r="AK11" i="2"/>
  <c r="AI11" i="2"/>
  <c r="AG11" i="2"/>
  <c r="AE11" i="2"/>
  <c r="AC11" i="2"/>
  <c r="AA11" i="2"/>
  <c r="Y11" i="2"/>
  <c r="W11" i="2"/>
  <c r="U11" i="2"/>
  <c r="S11" i="2"/>
  <c r="Q11" i="2"/>
  <c r="O11" i="2"/>
  <c r="M11" i="2"/>
  <c r="K11" i="2"/>
  <c r="AY27" i="2"/>
  <c r="AW27" i="2"/>
  <c r="AU27" i="2"/>
  <c r="AS27" i="2"/>
  <c r="AQ27" i="2"/>
  <c r="AO27" i="2"/>
  <c r="AM27" i="2"/>
  <c r="AK27" i="2"/>
  <c r="AI27" i="2"/>
  <c r="AG27" i="2"/>
  <c r="AE27" i="2"/>
  <c r="AC27" i="2"/>
  <c r="AA27" i="2"/>
  <c r="Y27" i="2"/>
  <c r="W27" i="2"/>
  <c r="U27" i="2"/>
  <c r="S27" i="2"/>
  <c r="Q27" i="2"/>
  <c r="O27" i="2"/>
  <c r="M27" i="2"/>
  <c r="K27" i="2"/>
  <c r="AY20" i="2"/>
  <c r="AW20" i="2"/>
  <c r="AU20" i="2"/>
  <c r="AS20" i="2"/>
  <c r="AQ20" i="2"/>
  <c r="AO20" i="2"/>
  <c r="AM20" i="2"/>
  <c r="AK20" i="2"/>
  <c r="AI20" i="2"/>
  <c r="AG20" i="2"/>
  <c r="AE20" i="2"/>
  <c r="AC20" i="2"/>
  <c r="AA20" i="2"/>
  <c r="Y20" i="2"/>
  <c r="W20" i="2"/>
  <c r="U20" i="2"/>
  <c r="S20" i="2"/>
  <c r="Q20" i="2"/>
  <c r="O20" i="2"/>
  <c r="M20" i="2"/>
  <c r="K20" i="2"/>
  <c r="AY22" i="2"/>
  <c r="AW22" i="2"/>
  <c r="AU22" i="2"/>
  <c r="AS22" i="2"/>
  <c r="AQ22" i="2"/>
  <c r="AO22" i="2"/>
  <c r="AM22" i="2"/>
  <c r="AK22" i="2"/>
  <c r="AI22" i="2"/>
  <c r="AG22" i="2"/>
  <c r="AE22" i="2"/>
  <c r="AC22" i="2"/>
  <c r="AA22" i="2"/>
  <c r="Y22" i="2"/>
  <c r="W22" i="2"/>
  <c r="U22" i="2"/>
  <c r="S22" i="2"/>
  <c r="Q22" i="2"/>
  <c r="O22" i="2"/>
  <c r="M22" i="2"/>
  <c r="K22" i="2"/>
  <c r="AY24" i="2"/>
  <c r="AW24" i="2"/>
  <c r="AU24" i="2"/>
  <c r="AS24" i="2"/>
  <c r="AQ24" i="2"/>
  <c r="AO24" i="2"/>
  <c r="AM24" i="2"/>
  <c r="AK24" i="2"/>
  <c r="AI24" i="2"/>
  <c r="AG24" i="2"/>
  <c r="AE24" i="2"/>
  <c r="AC24" i="2"/>
  <c r="AA24" i="2"/>
  <c r="Y24" i="2"/>
  <c r="W24" i="2"/>
  <c r="U24" i="2"/>
  <c r="S24" i="2"/>
  <c r="Q24" i="2"/>
  <c r="O24" i="2"/>
  <c r="M24" i="2"/>
  <c r="K24" i="2"/>
  <c r="AY26" i="2"/>
  <c r="AW26" i="2"/>
  <c r="AU26" i="2"/>
  <c r="AS26" i="2"/>
  <c r="AQ26" i="2"/>
  <c r="AO26" i="2"/>
  <c r="AM26" i="2"/>
  <c r="AK26" i="2"/>
  <c r="AI26" i="2"/>
  <c r="AG26" i="2"/>
  <c r="AE26" i="2"/>
  <c r="AC26" i="2"/>
  <c r="AA26" i="2"/>
  <c r="Y26" i="2"/>
  <c r="W26" i="2"/>
  <c r="U26" i="2"/>
  <c r="S26" i="2"/>
  <c r="Q26" i="2"/>
  <c r="O26" i="2"/>
  <c r="M26" i="2"/>
  <c r="K26" i="2"/>
  <c r="AY17" i="2"/>
  <c r="AW17" i="2"/>
  <c r="AU17" i="2"/>
  <c r="AS17" i="2"/>
  <c r="AQ17" i="2"/>
  <c r="AO17" i="2"/>
  <c r="AM17" i="2"/>
  <c r="AK17" i="2"/>
  <c r="AI17" i="2"/>
  <c r="AG17" i="2"/>
  <c r="AE17" i="2"/>
  <c r="AC17" i="2"/>
  <c r="AA17" i="2"/>
  <c r="Y17" i="2"/>
  <c r="W17" i="2"/>
  <c r="U17" i="2"/>
  <c r="S17" i="2"/>
  <c r="Q17" i="2"/>
  <c r="O17" i="2"/>
  <c r="M17" i="2"/>
  <c r="K17" i="2"/>
  <c r="AY21" i="2"/>
  <c r="AW21" i="2"/>
  <c r="AU21" i="2"/>
  <c r="AS21" i="2"/>
  <c r="AQ21" i="2"/>
  <c r="AO21" i="2"/>
  <c r="AM21" i="2"/>
  <c r="AK21" i="2"/>
  <c r="AI21" i="2"/>
  <c r="AG21" i="2"/>
  <c r="AE21" i="2"/>
  <c r="AC21" i="2"/>
  <c r="AA21" i="2"/>
  <c r="Y21" i="2"/>
  <c r="W21" i="2"/>
  <c r="U21" i="2"/>
  <c r="S21" i="2"/>
  <c r="Q21" i="2"/>
  <c r="O21" i="2"/>
  <c r="M21" i="2"/>
  <c r="K21" i="2"/>
  <c r="AY29" i="2"/>
  <c r="AW29" i="2"/>
  <c r="AU29" i="2"/>
  <c r="AS29" i="2"/>
  <c r="AQ29" i="2"/>
  <c r="AO29" i="2"/>
  <c r="AM29" i="2"/>
  <c r="AK29" i="2"/>
  <c r="AI29" i="2"/>
  <c r="AG29" i="2"/>
  <c r="AE29" i="2"/>
  <c r="AC29" i="2"/>
  <c r="AA29" i="2"/>
  <c r="Y29" i="2"/>
  <c r="W29" i="2"/>
  <c r="U29" i="2"/>
  <c r="S29" i="2"/>
  <c r="Q29" i="2"/>
  <c r="O29" i="2"/>
  <c r="M29" i="2"/>
  <c r="K29" i="2"/>
  <c r="AY33" i="2"/>
  <c r="AW33" i="2"/>
  <c r="AU33" i="2"/>
  <c r="AS33" i="2"/>
  <c r="AQ33" i="2"/>
  <c r="AO33" i="2"/>
  <c r="AM33" i="2"/>
  <c r="AK33" i="2"/>
  <c r="AI33" i="2"/>
  <c r="AG33" i="2"/>
  <c r="AE33" i="2"/>
  <c r="AC33" i="2"/>
  <c r="AA33" i="2"/>
  <c r="Y33" i="2"/>
  <c r="W33" i="2"/>
  <c r="U33" i="2"/>
  <c r="S33" i="2"/>
  <c r="Q33" i="2"/>
  <c r="O33" i="2"/>
  <c r="M33" i="2"/>
  <c r="K33" i="2"/>
  <c r="AY25" i="2"/>
  <c r="AW25" i="2"/>
  <c r="AU25" i="2"/>
  <c r="AS25" i="2"/>
  <c r="AQ25" i="2"/>
  <c r="AO25" i="2"/>
  <c r="AM25" i="2"/>
  <c r="AK25" i="2"/>
  <c r="AI25" i="2"/>
  <c r="AG25" i="2"/>
  <c r="AE25" i="2"/>
  <c r="AC25" i="2"/>
  <c r="AA25" i="2"/>
  <c r="Y25" i="2"/>
  <c r="W25" i="2"/>
  <c r="U25" i="2"/>
  <c r="S25" i="2"/>
  <c r="Q25" i="2"/>
  <c r="O25" i="2"/>
  <c r="M25" i="2"/>
  <c r="K25" i="2"/>
  <c r="AY32" i="2"/>
  <c r="AW32" i="2"/>
  <c r="AU32" i="2"/>
  <c r="AS32" i="2"/>
  <c r="AQ32" i="2"/>
  <c r="AO32" i="2"/>
  <c r="AM32" i="2"/>
  <c r="AK32" i="2"/>
  <c r="AI32" i="2"/>
  <c r="AG32" i="2"/>
  <c r="AE32" i="2"/>
  <c r="AC32" i="2"/>
  <c r="AA32" i="2"/>
  <c r="Y32" i="2"/>
  <c r="W32" i="2"/>
  <c r="U32" i="2"/>
  <c r="S32" i="2"/>
  <c r="Q32" i="2"/>
  <c r="O32" i="2"/>
  <c r="M32" i="2"/>
  <c r="K32" i="2"/>
  <c r="AY10" i="2"/>
  <c r="AW10" i="2"/>
  <c r="AU10" i="2"/>
  <c r="AS10" i="2"/>
  <c r="AQ10" i="2"/>
  <c r="AO10" i="2"/>
  <c r="AM10" i="2"/>
  <c r="AK10" i="2"/>
  <c r="AI10" i="2"/>
  <c r="AG10" i="2"/>
  <c r="AE10" i="2"/>
  <c r="AC10" i="2"/>
  <c r="AA10" i="2"/>
  <c r="Y10" i="2"/>
  <c r="W10" i="2"/>
  <c r="U10" i="2"/>
  <c r="S10" i="2"/>
  <c r="Q10" i="2"/>
  <c r="O10" i="2"/>
  <c r="M10" i="2"/>
  <c r="K10" i="2"/>
  <c r="AY35" i="2"/>
  <c r="AW35" i="2"/>
  <c r="AU35" i="2"/>
  <c r="AS35" i="2"/>
  <c r="AQ35" i="2"/>
  <c r="AO35" i="2"/>
  <c r="AM35" i="2"/>
  <c r="AK35" i="2"/>
  <c r="AI35" i="2"/>
  <c r="AG35" i="2"/>
  <c r="AE35" i="2"/>
  <c r="AC35" i="2"/>
  <c r="AA35" i="2"/>
  <c r="Y35" i="2"/>
  <c r="W35" i="2"/>
  <c r="U35" i="2"/>
  <c r="S35" i="2"/>
  <c r="Q35" i="2"/>
  <c r="O35" i="2"/>
  <c r="M35" i="2"/>
  <c r="K35" i="2"/>
  <c r="AY15" i="2"/>
  <c r="AW15" i="2"/>
  <c r="AU15" i="2"/>
  <c r="AS15" i="2"/>
  <c r="AQ15" i="2"/>
  <c r="AO15" i="2"/>
  <c r="AM15" i="2"/>
  <c r="AK15" i="2"/>
  <c r="AI15" i="2"/>
  <c r="AG15" i="2"/>
  <c r="AE15" i="2"/>
  <c r="AC15" i="2"/>
  <c r="AA15" i="2"/>
  <c r="Y15" i="2"/>
  <c r="W15" i="2"/>
  <c r="U15" i="2"/>
  <c r="S15" i="2"/>
  <c r="Q15" i="2"/>
  <c r="O15" i="2"/>
  <c r="M15" i="2"/>
  <c r="K15" i="2"/>
  <c r="AY44" i="2"/>
  <c r="AW44" i="2"/>
  <c r="AU44" i="2"/>
  <c r="AS44" i="2"/>
  <c r="AQ44" i="2"/>
  <c r="AO44" i="2"/>
  <c r="AM44" i="2"/>
  <c r="AK44" i="2"/>
  <c r="AI44" i="2"/>
  <c r="AG44" i="2"/>
  <c r="AE44" i="2"/>
  <c r="AC44" i="2"/>
  <c r="AA44" i="2"/>
  <c r="Y44" i="2"/>
  <c r="W44" i="2"/>
  <c r="U44" i="2"/>
  <c r="S44" i="2"/>
  <c r="Q44" i="2"/>
  <c r="O44" i="2"/>
  <c r="M44" i="2"/>
  <c r="K44" i="2"/>
  <c r="AY45" i="2"/>
  <c r="AW45" i="2"/>
  <c r="AU45" i="2"/>
  <c r="AS45" i="2"/>
  <c r="AQ45" i="2"/>
  <c r="AO45" i="2"/>
  <c r="AM45" i="2"/>
  <c r="AK45" i="2"/>
  <c r="AI45" i="2"/>
  <c r="AG45" i="2"/>
  <c r="AE45" i="2"/>
  <c r="AC45" i="2"/>
  <c r="AA45" i="2"/>
  <c r="Y45" i="2"/>
  <c r="W45" i="2"/>
  <c r="U45" i="2"/>
  <c r="S45" i="2"/>
  <c r="Q45" i="2"/>
  <c r="O45" i="2"/>
  <c r="M45" i="2"/>
  <c r="K45" i="2"/>
  <c r="AY43" i="2"/>
  <c r="AW43" i="2"/>
  <c r="AU43" i="2"/>
  <c r="AS43" i="2"/>
  <c r="AQ43" i="2"/>
  <c r="AO43" i="2"/>
  <c r="AM43" i="2"/>
  <c r="AK43" i="2"/>
  <c r="AI43" i="2"/>
  <c r="AG43" i="2"/>
  <c r="AE43" i="2"/>
  <c r="AC43" i="2"/>
  <c r="AA43" i="2"/>
  <c r="Y43" i="2"/>
  <c r="W43" i="2"/>
  <c r="U43" i="2"/>
  <c r="S43" i="2"/>
  <c r="Q43" i="2"/>
  <c r="O43" i="2"/>
  <c r="M43" i="2"/>
  <c r="K43" i="2"/>
  <c r="AY38" i="2"/>
  <c r="AW38" i="2"/>
  <c r="AU38" i="2"/>
  <c r="AS38" i="2"/>
  <c r="AQ38" i="2"/>
  <c r="AO38" i="2"/>
  <c r="AM38" i="2"/>
  <c r="AK38" i="2"/>
  <c r="AI38" i="2"/>
  <c r="AG38" i="2"/>
  <c r="AE38" i="2"/>
  <c r="AC38" i="2"/>
  <c r="AA38" i="2"/>
  <c r="Y38" i="2"/>
  <c r="W38" i="2"/>
  <c r="U38" i="2"/>
  <c r="S38" i="2"/>
  <c r="Q38" i="2"/>
  <c r="O38" i="2"/>
  <c r="M38" i="2"/>
  <c r="K38" i="2"/>
  <c r="AY7" i="2"/>
  <c r="AW7" i="2"/>
  <c r="AU7" i="2"/>
  <c r="AS7" i="2"/>
  <c r="AQ7" i="2"/>
  <c r="AO7" i="2"/>
  <c r="AM7" i="2"/>
  <c r="AK7" i="2"/>
  <c r="AI7" i="2"/>
  <c r="AG7" i="2"/>
  <c r="AE7" i="2"/>
  <c r="AC7" i="2"/>
  <c r="AA7" i="2"/>
  <c r="Y7" i="2"/>
  <c r="W7" i="2"/>
  <c r="U7" i="2"/>
  <c r="S7" i="2"/>
  <c r="Q7" i="2"/>
  <c r="O7" i="2"/>
  <c r="M7" i="2"/>
  <c r="K7" i="2"/>
  <c r="AY31" i="2"/>
  <c r="AW31" i="2"/>
  <c r="AU31" i="2"/>
  <c r="AS31" i="2"/>
  <c r="AQ31" i="2"/>
  <c r="AO31" i="2"/>
  <c r="AM31" i="2"/>
  <c r="AK31" i="2"/>
  <c r="AI31" i="2"/>
  <c r="AG31" i="2"/>
  <c r="AE31" i="2"/>
  <c r="AC31" i="2"/>
  <c r="AA31" i="2"/>
  <c r="Y31" i="2"/>
  <c r="W31" i="2"/>
  <c r="U31" i="2"/>
  <c r="S31" i="2"/>
  <c r="Q31" i="2"/>
  <c r="O31" i="2"/>
  <c r="M31" i="2"/>
  <c r="K31" i="2"/>
  <c r="AY4" i="2"/>
  <c r="AW4" i="2"/>
  <c r="AU4" i="2"/>
  <c r="AS4" i="2"/>
  <c r="AQ4" i="2"/>
  <c r="AO4" i="2"/>
  <c r="AM4" i="2"/>
  <c r="AK4" i="2"/>
  <c r="AI4" i="2"/>
  <c r="AG4" i="2"/>
  <c r="AE4" i="2"/>
  <c r="AC4" i="2"/>
  <c r="AA4" i="2"/>
  <c r="Y4" i="2"/>
  <c r="W4" i="2"/>
  <c r="U4" i="2"/>
  <c r="S4" i="2"/>
  <c r="Q4" i="2"/>
  <c r="O4" i="2"/>
  <c r="G4" i="2"/>
  <c r="L4" i="2" s="1"/>
  <c r="M4" i="2" s="1"/>
  <c r="AY9" i="2"/>
  <c r="AW9" i="2"/>
  <c r="AU9" i="2"/>
  <c r="AS9" i="2"/>
  <c r="AQ9" i="2"/>
  <c r="AO9" i="2"/>
  <c r="AM9" i="2"/>
  <c r="AK9" i="2"/>
  <c r="AI9" i="2"/>
  <c r="AG9" i="2"/>
  <c r="AE9" i="2"/>
  <c r="AC9" i="2"/>
  <c r="AA9" i="2"/>
  <c r="Y9" i="2"/>
  <c r="W9" i="2"/>
  <c r="U9" i="2"/>
  <c r="S9" i="2"/>
  <c r="Q9" i="2"/>
  <c r="O9" i="2"/>
  <c r="M9" i="2"/>
  <c r="K9" i="2"/>
  <c r="AY40" i="2"/>
  <c r="AW40" i="2"/>
  <c r="AU40" i="2"/>
  <c r="AS40" i="2"/>
  <c r="AQ40" i="2"/>
  <c r="AO40" i="2"/>
  <c r="AM40" i="2"/>
  <c r="AK40" i="2"/>
  <c r="AI40" i="2"/>
  <c r="AG40" i="2"/>
  <c r="AE40" i="2"/>
  <c r="AC40" i="2"/>
  <c r="AA40" i="2"/>
  <c r="Y40" i="2"/>
  <c r="W40" i="2"/>
  <c r="U40" i="2"/>
  <c r="S40" i="2"/>
  <c r="Q40" i="2"/>
  <c r="O40" i="2"/>
  <c r="M40" i="2"/>
  <c r="K40" i="2"/>
  <c r="AY47" i="2"/>
  <c r="AW47" i="2"/>
  <c r="AU47" i="2"/>
  <c r="AS47" i="2"/>
  <c r="AQ47" i="2"/>
  <c r="AO47" i="2"/>
  <c r="AM47" i="2"/>
  <c r="AK47" i="2"/>
  <c r="AI47" i="2"/>
  <c r="AG47" i="2"/>
  <c r="AE47" i="2"/>
  <c r="AC47" i="2"/>
  <c r="AA47" i="2"/>
  <c r="Y47" i="2"/>
  <c r="W47" i="2"/>
  <c r="U47" i="2"/>
  <c r="S47" i="2"/>
  <c r="Q47" i="2"/>
  <c r="O47" i="2"/>
  <c r="M47" i="2"/>
  <c r="K47" i="2"/>
  <c r="AY42" i="2"/>
  <c r="AW42" i="2"/>
  <c r="AU42" i="2"/>
  <c r="AS42" i="2"/>
  <c r="AQ42" i="2"/>
  <c r="AO42" i="2"/>
  <c r="AM42" i="2"/>
  <c r="AK42" i="2"/>
  <c r="AI42" i="2"/>
  <c r="AG42" i="2"/>
  <c r="AE42" i="2"/>
  <c r="AC42" i="2"/>
  <c r="AA42" i="2"/>
  <c r="Y42" i="2"/>
  <c r="W42" i="2"/>
  <c r="U42" i="2"/>
  <c r="S42" i="2"/>
  <c r="Q42" i="2"/>
  <c r="O42" i="2"/>
  <c r="M42" i="2"/>
  <c r="K42" i="2"/>
  <c r="AY8" i="2"/>
  <c r="AW8" i="2"/>
  <c r="AU8" i="2"/>
  <c r="AS8" i="2"/>
  <c r="AQ8" i="2"/>
  <c r="AO8" i="2"/>
  <c r="AM8" i="2"/>
  <c r="AK8" i="2"/>
  <c r="AI8" i="2"/>
  <c r="AG8" i="2"/>
  <c r="AE8" i="2"/>
  <c r="AC8" i="2"/>
  <c r="AA8" i="2"/>
  <c r="Y8" i="2"/>
  <c r="W8" i="2"/>
  <c r="U8" i="2"/>
  <c r="S8" i="2"/>
  <c r="Q8" i="2"/>
  <c r="O8" i="2"/>
  <c r="M8" i="2"/>
  <c r="K8" i="2"/>
  <c r="AY6" i="2"/>
  <c r="AW6" i="2"/>
  <c r="AU6" i="2"/>
  <c r="AS6" i="2"/>
  <c r="AQ6" i="2"/>
  <c r="AO6" i="2"/>
  <c r="AM6" i="2"/>
  <c r="AK6" i="2"/>
  <c r="AI6" i="2"/>
  <c r="AG6" i="2"/>
  <c r="AE6" i="2"/>
  <c r="AC6" i="2"/>
  <c r="AA6" i="2"/>
  <c r="Y6" i="2"/>
  <c r="W6" i="2"/>
  <c r="U6" i="2"/>
  <c r="S6" i="2"/>
  <c r="Q6" i="2"/>
  <c r="O6" i="2"/>
  <c r="M6" i="2"/>
  <c r="K6" i="2"/>
  <c r="AY46" i="2"/>
  <c r="AW46" i="2"/>
  <c r="AU46" i="2"/>
  <c r="AS46" i="2"/>
  <c r="AQ46" i="2"/>
  <c r="AO46" i="2"/>
  <c r="AM46" i="2"/>
  <c r="AK46" i="2"/>
  <c r="AI46" i="2"/>
  <c r="AG46" i="2"/>
  <c r="AE46" i="2"/>
  <c r="AC46" i="2"/>
  <c r="AA46" i="2"/>
  <c r="Y46" i="2"/>
  <c r="W46" i="2"/>
  <c r="U46" i="2"/>
  <c r="S46" i="2"/>
  <c r="Q46" i="2"/>
  <c r="O46" i="2"/>
  <c r="M46" i="2"/>
  <c r="K46" i="2"/>
  <c r="AY23" i="2"/>
  <c r="AW23" i="2"/>
  <c r="AU23" i="2"/>
  <c r="AS23" i="2"/>
  <c r="AQ23" i="2"/>
  <c r="AO23" i="2"/>
  <c r="AM23" i="2"/>
  <c r="AK23" i="2"/>
  <c r="AI23" i="2"/>
  <c r="AG23" i="2"/>
  <c r="AE23" i="2"/>
  <c r="AC23" i="2"/>
  <c r="AA23" i="2"/>
  <c r="Y23" i="2"/>
  <c r="W23" i="2"/>
  <c r="U23" i="2"/>
  <c r="S23" i="2"/>
  <c r="Q23" i="2"/>
  <c r="O23" i="2"/>
  <c r="M23" i="2"/>
  <c r="K23" i="2"/>
  <c r="AY41" i="2"/>
  <c r="AW41" i="2"/>
  <c r="AU41" i="2"/>
  <c r="AS41" i="2"/>
  <c r="AQ41" i="2"/>
  <c r="AO41" i="2"/>
  <c r="AM41" i="2"/>
  <c r="AK41" i="2"/>
  <c r="AI41" i="2"/>
  <c r="AG41" i="2"/>
  <c r="AE41" i="2"/>
  <c r="AC41" i="2"/>
  <c r="AA41" i="2"/>
  <c r="Y41" i="2"/>
  <c r="W41" i="2"/>
  <c r="U41" i="2"/>
  <c r="S41" i="2"/>
  <c r="Q41" i="2"/>
  <c r="O41" i="2"/>
  <c r="M41" i="2"/>
  <c r="K41" i="2"/>
  <c r="AY39" i="2"/>
  <c r="AW39" i="2"/>
  <c r="AU39" i="2"/>
  <c r="AS39" i="2"/>
  <c r="AQ39" i="2"/>
  <c r="AO39" i="2"/>
  <c r="AM39" i="2"/>
  <c r="AK39" i="2"/>
  <c r="AI39" i="2"/>
  <c r="AG39" i="2"/>
  <c r="AE39" i="2"/>
  <c r="AC39" i="2"/>
  <c r="AA39" i="2"/>
  <c r="Y39" i="2"/>
  <c r="W39" i="2"/>
  <c r="U39" i="2"/>
  <c r="S39" i="2"/>
  <c r="Q39" i="2"/>
  <c r="O39" i="2"/>
  <c r="M39" i="2"/>
  <c r="K39" i="2"/>
  <c r="AY37" i="2"/>
  <c r="AW37" i="2"/>
  <c r="AU37" i="2"/>
  <c r="AS37" i="2"/>
  <c r="AQ37" i="2"/>
  <c r="AO37" i="2"/>
  <c r="AM37" i="2"/>
  <c r="AK37" i="2"/>
  <c r="AI37" i="2"/>
  <c r="AG37" i="2"/>
  <c r="AE37" i="2"/>
  <c r="AC37" i="2"/>
  <c r="AA37" i="2"/>
  <c r="Y37" i="2"/>
  <c r="W37" i="2"/>
  <c r="U37" i="2"/>
  <c r="S37" i="2"/>
  <c r="Q37" i="2"/>
  <c r="O37" i="2"/>
  <c r="M37" i="2"/>
  <c r="K37" i="2"/>
  <c r="AY36" i="2"/>
  <c r="AW36" i="2"/>
  <c r="AU36" i="2"/>
  <c r="AS36" i="2"/>
  <c r="AQ36" i="2"/>
  <c r="AO36" i="2"/>
  <c r="AM36" i="2"/>
  <c r="AK36" i="2"/>
  <c r="AI36" i="2"/>
  <c r="AG36" i="2"/>
  <c r="AE36" i="2"/>
  <c r="AC36" i="2"/>
  <c r="AA36" i="2"/>
  <c r="Y36" i="2"/>
  <c r="W36" i="2"/>
  <c r="U36" i="2"/>
  <c r="S36" i="2"/>
  <c r="Q36" i="2"/>
  <c r="O36" i="2"/>
  <c r="M36" i="2"/>
  <c r="K36" i="2"/>
  <c r="AY5" i="2"/>
  <c r="AW5" i="2"/>
  <c r="AU5" i="2"/>
  <c r="AS5" i="2"/>
  <c r="AQ5" i="2"/>
  <c r="AO5" i="2"/>
  <c r="AM5" i="2"/>
  <c r="AK5" i="2"/>
  <c r="AI5" i="2"/>
  <c r="AG5" i="2"/>
  <c r="AE5" i="2"/>
  <c r="AC5" i="2"/>
  <c r="AA5" i="2"/>
  <c r="Y5" i="2"/>
  <c r="W5" i="2"/>
  <c r="U5" i="2"/>
  <c r="S5" i="2"/>
  <c r="Q5" i="2"/>
  <c r="O5" i="2"/>
  <c r="M5" i="2"/>
  <c r="K5" i="2"/>
</calcChain>
</file>

<file path=xl/sharedStrings.xml><?xml version="1.0" encoding="utf-8"?>
<sst xmlns="http://schemas.openxmlformats.org/spreadsheetml/2006/main" count="222" uniqueCount="147">
  <si>
    <t>Lake</t>
  </si>
  <si>
    <t>Type</t>
  </si>
  <si>
    <t>Source</t>
  </si>
  <si>
    <t>Area</t>
  </si>
  <si>
    <t>Volume</t>
  </si>
  <si>
    <t>Measurements based on remote sensing images</t>
  </si>
  <si>
    <t>l</t>
  </si>
  <si>
    <t>w</t>
  </si>
  <si>
    <t>R</t>
  </si>
  <si>
    <t>a</t>
  </si>
  <si>
    <t>m</t>
  </si>
  <si>
    <t>r</t>
  </si>
  <si>
    <t>h</t>
  </si>
  <si>
    <t>Rewuco</t>
  </si>
  <si>
    <t>GCL1</t>
  </si>
  <si>
    <t>PoiquNo.</t>
  </si>
  <si>
    <t>GCL2</t>
  </si>
  <si>
    <t>Ranzeriaco</t>
  </si>
  <si>
    <t>BethungTsho</t>
  </si>
  <si>
    <t>Kajiaqu</t>
  </si>
  <si>
    <t>This study</t>
  </si>
  <si>
    <t>Guangxieco</t>
  </si>
  <si>
    <t>Shishapangma</t>
  </si>
  <si>
    <t>Bienong Co</t>
  </si>
  <si>
    <t>Lugge</t>
  </si>
  <si>
    <t>Raphstreng2</t>
  </si>
  <si>
    <t>Galongco</t>
  </si>
  <si>
    <t>Longmuqie Co</t>
  </si>
  <si>
    <t>Lower_Barun</t>
  </si>
  <si>
    <t>Thulagi</t>
  </si>
  <si>
    <t>South Lhonak</t>
  </si>
  <si>
    <t>Imja Tsho</t>
  </si>
  <si>
    <t>Midui</t>
  </si>
  <si>
    <t>Chamlang Tsho</t>
  </si>
  <si>
    <t>Longbasaba</t>
  </si>
  <si>
    <t>Tsho_Rolpa</t>
  </si>
  <si>
    <t>Pidahu</t>
  </si>
  <si>
    <t>Tam_Pokhari</t>
  </si>
  <si>
    <t>Bnecuoguoco</t>
  </si>
  <si>
    <t>GUL1</t>
  </si>
  <si>
    <t>Amphulapche</t>
  </si>
  <si>
    <t>Jialong Co</t>
  </si>
  <si>
    <t>GUL2</t>
  </si>
  <si>
    <t>Zhou et al., 2020</t>
  </si>
  <si>
    <t>Tanong Co</t>
  </si>
  <si>
    <t>Cirenma Co</t>
  </si>
  <si>
    <t>Maqiongco</t>
  </si>
  <si>
    <t>Zhasuo Co</t>
  </si>
  <si>
    <t>Paqu Co</t>
  </si>
  <si>
    <t>Chmaqudan Co</t>
  </si>
  <si>
    <t>Tara Co</t>
  </si>
  <si>
    <t>Observation year</t>
    <phoneticPr fontId="2" type="noConversion"/>
  </si>
  <si>
    <t>Length</t>
  </si>
  <si>
    <t>width</t>
  </si>
  <si>
    <t>E1</t>
    <phoneticPr fontId="2" type="noConversion"/>
  </si>
  <si>
    <t>E2</t>
    <phoneticPr fontId="2" type="noConversion"/>
  </si>
  <si>
    <t>E3</t>
    <phoneticPr fontId="2" type="noConversion"/>
  </si>
  <si>
    <t>E4</t>
    <phoneticPr fontId="2" type="noConversion"/>
  </si>
  <si>
    <t>E5</t>
    <phoneticPr fontId="2" type="noConversion"/>
  </si>
  <si>
    <t>E6</t>
    <phoneticPr fontId="2" type="noConversion"/>
  </si>
  <si>
    <t>E7</t>
    <phoneticPr fontId="2" type="noConversion"/>
  </si>
  <si>
    <t>E8</t>
    <phoneticPr fontId="2" type="noConversion"/>
  </si>
  <si>
    <t>E9</t>
    <phoneticPr fontId="2" type="noConversion"/>
  </si>
  <si>
    <t>E10</t>
    <phoneticPr fontId="2" type="noConversion"/>
  </si>
  <si>
    <t>E11</t>
    <phoneticPr fontId="2" type="noConversion"/>
  </si>
  <si>
    <t>E12</t>
    <phoneticPr fontId="2" type="noConversion"/>
  </si>
  <si>
    <t>E13</t>
    <phoneticPr fontId="2" type="noConversion"/>
  </si>
  <si>
    <t>E14</t>
    <phoneticPr fontId="2" type="noConversion"/>
  </si>
  <si>
    <t>E15</t>
    <phoneticPr fontId="2" type="noConversion"/>
  </si>
  <si>
    <t>E16</t>
    <phoneticPr fontId="2" type="noConversion"/>
  </si>
  <si>
    <t>E17</t>
    <phoneticPr fontId="2" type="noConversion"/>
  </si>
  <si>
    <t>E18</t>
    <phoneticPr fontId="2" type="noConversion"/>
  </si>
  <si>
    <t>E19</t>
    <phoneticPr fontId="2" type="noConversion"/>
  </si>
  <si>
    <t>E20</t>
    <phoneticPr fontId="2" type="noConversion"/>
  </si>
  <si>
    <t>PoiquNo.1</t>
  </si>
  <si>
    <t>Cirenma Co-1</t>
  </si>
  <si>
    <t>Cirenmaco2</t>
  </si>
  <si>
    <t>Jialong Co-2</t>
  </si>
  <si>
    <t>Jialong Co-1</t>
  </si>
  <si>
    <t>Paqu Co-1</t>
  </si>
  <si>
    <t>Imja Tsho-1</t>
  </si>
  <si>
    <t>Imja Tsho-2</t>
  </si>
  <si>
    <t>Chamlang South Tsho</t>
  </si>
  <si>
    <t>Thulagi-1</t>
  </si>
  <si>
    <t>Thulagi-3</t>
  </si>
  <si>
    <t>Thulagi-4</t>
  </si>
  <si>
    <t>Thulagi-2</t>
  </si>
  <si>
    <t>Imja Tsho-3</t>
  </si>
  <si>
    <t>Imja Tsho-4</t>
  </si>
  <si>
    <t>Imja Tsho-5</t>
  </si>
  <si>
    <t>South Lhonak lake</t>
  </si>
  <si>
    <t>Tsho_Rolpa-1</t>
  </si>
  <si>
    <t>Tsho_Rolpa-2</t>
  </si>
  <si>
    <t>Luggye2</t>
  </si>
  <si>
    <t>Lower_Barun-2</t>
  </si>
  <si>
    <t>Lower_Barun-1</t>
  </si>
  <si>
    <t>ID</t>
    <phoneticPr fontId="2" type="noConversion"/>
  </si>
  <si>
    <r>
      <t>(km</t>
    </r>
    <r>
      <rPr>
        <vertAlign val="superscript"/>
        <sz val="12"/>
        <color theme="1"/>
        <rFont val="Times New Roman"/>
        <family val="1"/>
      </rPr>
      <t>2</t>
    </r>
    <r>
      <rPr>
        <sz val="12"/>
        <color theme="1"/>
        <rFont val="Times New Roman"/>
        <family val="1"/>
      </rPr>
      <t>)</t>
    </r>
  </si>
  <si>
    <r>
      <t>(10</t>
    </r>
    <r>
      <rPr>
        <vertAlign val="superscript"/>
        <sz val="12"/>
        <color theme="1"/>
        <rFont val="Times New Roman"/>
        <family val="1"/>
      </rPr>
      <t xml:space="preserve">6 </t>
    </r>
    <r>
      <rPr>
        <sz val="12"/>
        <color theme="1"/>
        <rFont val="Times New Roman"/>
        <family val="1"/>
      </rPr>
      <t>m</t>
    </r>
    <r>
      <rPr>
        <vertAlign val="superscript"/>
        <sz val="12"/>
        <color theme="1"/>
        <rFont val="Times New Roman"/>
        <family val="1"/>
      </rPr>
      <t>3</t>
    </r>
    <r>
      <rPr>
        <sz val="12"/>
        <color theme="1"/>
        <rFont val="Times New Roman"/>
        <family val="1"/>
      </rPr>
      <t>)</t>
    </r>
  </si>
  <si>
    <r>
      <t>Area(km</t>
    </r>
    <r>
      <rPr>
        <vertAlign val="superscript"/>
        <sz val="12"/>
        <color theme="1"/>
        <rFont val="Times New Roman"/>
        <family val="1"/>
      </rPr>
      <t>2</t>
    </r>
    <r>
      <rPr>
        <sz val="12"/>
        <color theme="1"/>
        <rFont val="Times New Roman"/>
        <family val="1"/>
      </rPr>
      <t>)</t>
    </r>
    <phoneticPr fontId="2" type="noConversion"/>
  </si>
  <si>
    <r>
      <t>Volume(km</t>
    </r>
    <r>
      <rPr>
        <vertAlign val="superscript"/>
        <sz val="12"/>
        <color theme="1"/>
        <rFont val="Times New Roman"/>
        <family val="1"/>
      </rPr>
      <t>3</t>
    </r>
    <r>
      <rPr>
        <sz val="12"/>
        <color theme="1"/>
        <rFont val="Times New Roman"/>
        <family val="1"/>
      </rPr>
      <t>)</t>
    </r>
    <phoneticPr fontId="2" type="noConversion"/>
  </si>
  <si>
    <t>Lake Name</t>
    <phoneticPr fontId="2" type="noConversion"/>
  </si>
  <si>
    <t>error</t>
    <phoneticPr fontId="2" type="noConversion"/>
  </si>
  <si>
    <t>MDLVM</t>
    <phoneticPr fontId="2" type="noConversion"/>
  </si>
  <si>
    <t>This study</t>
    <phoneticPr fontId="2" type="noConversion"/>
  </si>
  <si>
    <t>Volume</t>
    <phoneticPr fontId="2" type="noConversion"/>
  </si>
  <si>
    <t xml:space="preserve">Zhang, G.,T. Bolch, T. Yao, D. R. Rounce, W. Chen, G. Veh, O. King, S. K. Allen, M. Wang, and W. Wang (2023), Underestimated mass loss from lake-terminating glaciers in the greater Himalaya. Nature Geoscience. 16, 333–338. https://doi.org/10.1038/s41561-023-01150-1 </t>
    <phoneticPr fontId="2" type="noConversion"/>
  </si>
  <si>
    <t>Yao, X.J., Liu, S.Y., Sun, M.P., Wei, J.F., Guo, W.Q. (2012). Volume calculation and analysis of the changes in moraine-dammed lakes in the north Himalaya: a case study of Longbasaba lake. J. Glaciol, 58, 753–760. https://doi.org/10.3189/2012JoG11J048</t>
    <phoneticPr fontId="2" type="noConversion"/>
  </si>
  <si>
    <t>WECS (Water and Energy Commission Secretariat). (1992). Report for the first research expedition to Imja Glacial Lake - 25 March to 12 April, 1992. WECS Report No. 3/4/120892/1/1. Seq No. 412.</t>
  </si>
  <si>
    <t>WECS (Water and Energy Commission Secretariat). (1994). Report for the Field Investigation on the Tsho Rolpa Glacier, Rolwaling Valley, February 1993–June 1994, WECS N551.489 KAD. Kathmandu, Nepal: WECS.</t>
  </si>
  <si>
    <t>WECS (Water and Energy Commission Secretariat). (1995). Preliminary Report on the Thulagi Glacier Lake, Dhana Khola, Marsyangdi Basin, WECS Report No. 473, Seq. No. 2/3/170795/1/1. Kathmandu, Nepal: WECS.</t>
  </si>
  <si>
    <t>Wang, W.C., Yang, G., Pablo, I.A., Lei, Y.B., Xiang, Y., Zhang, G.Q., Li, S.H., Lu, A.X., 2015. Integrated hazard assessment of Cirenmaco glacial lake in Zhangzangbo Valley, Central Himalayas. Geomorphology 306, 292–305.</t>
    <phoneticPr fontId="2" type="noConversion"/>
  </si>
  <si>
    <t>Wang, X., Liu, S., Guo, W., &amp; Xu, J. (2008). Assessment and Simulation for Glacier Lake Outburst flood of Longbasaba and Pida Lakes, China. Mountain Research and Development, 28(3), 310–317. https://doi.org/10.1659/mrd.0919</t>
    <phoneticPr fontId="2" type="noConversion"/>
  </si>
  <si>
    <t>Somos-Valenzuela, M. A., McKinney, D. C., Byers, A. C., et al. (2013). Bathymetric Survey of Imja Lake, Nepal in 2012. Center for Research in Water Resources, University of Texas at Austin.</t>
    <phoneticPr fontId="2" type="noConversion"/>
  </si>
  <si>
    <t>Mool, P.K., Bajracharya, S.R., Joshi, S.P. (2001). Inventory of Glaciers and Glacial Lakes and Glacial Lake Outburst Floods, Monitoring and Early Warning Systems in the Hindu Kush-Himalayan Region, Nepal. ICIMOD and UNEP RRC-AP.</t>
    <phoneticPr fontId="2" type="noConversion"/>
  </si>
  <si>
    <t>Sharma, R. K., Pradhan, P., Sharma, N. P., et al. (2018). Remote sensing and in situ-based assessment of rapidly growing South Lhonak glacial lake in eastern Himalaya, India. Natural Hazards, 93, 393–409.</t>
    <phoneticPr fontId="2" type="noConversion"/>
  </si>
  <si>
    <t>ICIMOD (Internal Centre for Integrated Mountain Development). (2011). Glacial Lakes and Glacial Lake Outburst Floods in Nepal. ICIMOD, Kathmandu.</t>
    <phoneticPr fontId="2" type="noConversion"/>
  </si>
  <si>
    <t>Leonard, G., Kargel, J., Regmi, D., et al. (2014). Compounding Hazards Facing Nepalese Villages due to Glacial Lake Thulagi, Extreme Monsoons, and Landslides. Poster presented in EGU 2014–16670 (personal communication with Jeffrey Kargel).</t>
    <phoneticPr fontId="2" type="noConversion"/>
  </si>
  <si>
    <t>Haritashya, U.K., Kargel, J.S., Shugar, D.H., et al. (2018). Evolution and Controls of Large Glacial Lakes in the Nepal Himalaya. Remote Sensing, 10(5), 798. https://doi.org/10.3390/rs10050798</t>
    <phoneticPr fontId="2" type="noConversion"/>
  </si>
  <si>
    <t>Damodar, L., Takanobu, S., Teiji, W., et al. (2016). Assessment of glacial lake development and prospects of outburst susceptibility: Chamlang South Glacier, eastern Nepal Himalaya. Geomatics, Natural Hazards and Risk, 7:1, 403–423. https://doi.org/10.1080/19475705.2014.938253</t>
    <phoneticPr fontId="2" type="noConversion"/>
  </si>
  <si>
    <t>Budhathoki, K. P., Bajracharya, O. R., &amp; Pokharel, B. K. (2010). Assessment of Imja Glacier Lake Outburst Flood (GLOF) Risk in Dudh Koshi River Basin using Remote Sensing Techniques. Journal of Hydrology and Meteorology, 7(1), 75–91. https://doi.org/10.3126/jhm.v7i1.4176</t>
    <phoneticPr fontId="2" type="noConversion"/>
  </si>
  <si>
    <t>Yang, R. M., Zhu, L. P., Wang, Y.J. et al.(2012). Study on the Variations of Lake Area &amp; Volume and Their Effect on the Occurrence of Outburst of MUDUI Glacier Lake in Southeastern Tibet[J].PROGRESS IN GEOGRAPHY,2012,31(09):1133-1140.</t>
    <phoneticPr fontId="2" type="noConversion"/>
  </si>
  <si>
    <r>
      <t>Zhou Luxu</t>
    </r>
    <r>
      <rPr>
        <sz val="10.5"/>
        <color theme="1"/>
        <rFont val="宋体"/>
        <family val="1"/>
        <charset val="134"/>
      </rPr>
      <t>，</t>
    </r>
    <r>
      <rPr>
        <sz val="10.5"/>
        <color theme="1"/>
        <rFont val="Times New Roman"/>
        <family val="1"/>
      </rPr>
      <t>Liu Jiankang</t>
    </r>
    <r>
      <rPr>
        <sz val="10.5"/>
        <color theme="1"/>
        <rFont val="宋体"/>
        <family val="1"/>
        <charset val="134"/>
      </rPr>
      <t>，</t>
    </r>
    <r>
      <rPr>
        <sz val="10.5"/>
        <color theme="1"/>
        <rFont val="Times New Roman"/>
        <family val="1"/>
      </rPr>
      <t>Li Yuanling</t>
    </r>
    <r>
      <rPr>
        <sz val="10.5"/>
        <color theme="1"/>
        <rFont val="宋体"/>
        <family val="1"/>
        <charset val="134"/>
      </rPr>
      <t>．</t>
    </r>
    <r>
      <rPr>
        <sz val="10.5"/>
        <color theme="1"/>
        <rFont val="Times New Roman"/>
        <family val="1"/>
      </rPr>
      <t xml:space="preserve"> Calculation method of mathematical model of the moraine dammed lake storage capacity</t>
    </r>
    <r>
      <rPr>
        <sz val="10.5"/>
        <color theme="1"/>
        <rFont val="宋体"/>
        <family val="1"/>
        <charset val="134"/>
      </rPr>
      <t>［</t>
    </r>
    <r>
      <rPr>
        <sz val="10.5"/>
        <color theme="1"/>
        <rFont val="Times New Roman"/>
        <family val="1"/>
      </rPr>
      <t>J</t>
    </r>
    <r>
      <rPr>
        <sz val="10.5"/>
        <color theme="1"/>
        <rFont val="宋体"/>
        <family val="1"/>
        <charset val="134"/>
      </rPr>
      <t>］．</t>
    </r>
    <r>
      <rPr>
        <sz val="10.5"/>
        <color theme="1"/>
        <rFont val="Times New Roman"/>
        <family val="1"/>
      </rPr>
      <t xml:space="preserve"> ScienceTechnology and Engineering</t>
    </r>
    <r>
      <rPr>
        <sz val="10.5"/>
        <color theme="1"/>
        <rFont val="宋体"/>
        <family val="1"/>
        <charset val="134"/>
      </rPr>
      <t>，</t>
    </r>
    <r>
      <rPr>
        <sz val="10.5"/>
        <color theme="1"/>
        <rFont val="Times New Roman"/>
        <family val="1"/>
      </rPr>
      <t>2020</t>
    </r>
    <r>
      <rPr>
        <sz val="10.5"/>
        <color theme="1"/>
        <rFont val="宋体"/>
        <family val="1"/>
        <charset val="134"/>
      </rPr>
      <t>，</t>
    </r>
    <r>
      <rPr>
        <sz val="10.5"/>
        <color theme="1"/>
        <rFont val="Times New Roman"/>
        <family val="1"/>
      </rPr>
      <t>20( 24) : 9804-9809</t>
    </r>
    <phoneticPr fontId="2" type="noConversion"/>
  </si>
  <si>
    <t>Yamada, T., N. Naito, S. Kohshima, H. Fushimi, F, et al. (2004) Outline of 2002 –research activity on glaciers and glacier lakes in Lunana region, Bhutan Himalayas. Bulletin of Glaciological Research, 21: 79-90.</t>
    <phoneticPr fontId="2" type="noConversion"/>
  </si>
  <si>
    <t xml:space="preserve">Note: The glacial lake bathymetry data set used in this study to verify the estimation accuracy of different formulas </t>
    <phoneticPr fontId="2" type="noConversion"/>
  </si>
  <si>
    <t>EqS1</t>
    <phoneticPr fontId="2" type="noConversion"/>
  </si>
  <si>
    <t>EqS2</t>
    <phoneticPr fontId="2" type="noConversion"/>
  </si>
  <si>
    <t>EqS3</t>
    <phoneticPr fontId="2" type="noConversion"/>
  </si>
  <si>
    <t>Note: we compared the lake volume model proposed by Zhou et al. (2020) with MDLVM, and also included 20 formulas (EqS1-EqS20) collected by Qi et al. (2022) in our evaluation. Detailed results are shown in the table. EqS1-EqS20 represents formulas and E1-E20 represents the relative error of 20 equations.</t>
    <phoneticPr fontId="2" type="noConversion"/>
  </si>
  <si>
    <t>EqS4</t>
    <phoneticPr fontId="2" type="noConversion"/>
  </si>
  <si>
    <t>EqS5</t>
    <phoneticPr fontId="2" type="noConversion"/>
  </si>
  <si>
    <t>EqS6</t>
    <phoneticPr fontId="2" type="noConversion"/>
  </si>
  <si>
    <t>EqS7</t>
    <phoneticPr fontId="2" type="noConversion"/>
  </si>
  <si>
    <t>EqS8</t>
    <phoneticPr fontId="2" type="noConversion"/>
  </si>
  <si>
    <t>EqS9</t>
    <phoneticPr fontId="2" type="noConversion"/>
  </si>
  <si>
    <t>EqS10</t>
    <phoneticPr fontId="2" type="noConversion"/>
  </si>
  <si>
    <t>EqS11</t>
    <phoneticPr fontId="2" type="noConversion"/>
  </si>
  <si>
    <t>EqS12</t>
    <phoneticPr fontId="2" type="noConversion"/>
  </si>
  <si>
    <t>EqS13</t>
    <phoneticPr fontId="2" type="noConversion"/>
  </si>
  <si>
    <t>EqS14</t>
    <phoneticPr fontId="2" type="noConversion"/>
  </si>
  <si>
    <t>EqS15</t>
    <phoneticPr fontId="2" type="noConversion"/>
  </si>
  <si>
    <t>EqS16</t>
    <phoneticPr fontId="2" type="noConversion"/>
  </si>
  <si>
    <t>EqS17</t>
    <phoneticPr fontId="2" type="noConversion"/>
  </si>
  <si>
    <t>EqS18</t>
    <phoneticPr fontId="2" type="noConversion"/>
  </si>
  <si>
    <t>EqS19</t>
    <phoneticPr fontId="2" type="noConversion"/>
  </si>
  <si>
    <t>EqS20</t>
    <phoneticPr fontId="2" type="noConversion"/>
  </si>
  <si>
    <t>GCL2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</si>
</sst>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0.0000_ "/>
    <numFmt numFmtId="177" formatCode="0.00_ "/>
    <numFmt numFmtId="178" formatCode="0_ "/>
    <numFmt numFmtId="179" formatCode="0.0000_);[Red]\(0.0000\)"/>
  </numFmts>
  <fonts count="10" x14ac:knownFonts="1">
    <font>
      <sz val="11"/>
      <color theme="1"/>
      <name val="等线"/>
      <family val="2"/>
      <scheme val="minor"/>
    </font>
    <font>
      <sz val="10.5"/>
      <color theme="1"/>
      <name val="Times New Roman"/>
      <family val="1"/>
    </font>
    <font>
      <sz val="9"/>
      <name val="等线"/>
      <family val="3"/>
      <charset val="134"/>
      <scheme val="minor"/>
    </font>
    <font>
      <sz val="12"/>
      <color theme="1"/>
      <name val="Times New Roman"/>
      <family val="1"/>
    </font>
    <font>
      <sz val="12"/>
      <color theme="1"/>
      <name val="等线"/>
      <family val="2"/>
      <scheme val="minor"/>
    </font>
    <font>
      <vertAlign val="superscript"/>
      <sz val="12"/>
      <color theme="1"/>
      <name val="Times New Roman"/>
      <family val="1"/>
    </font>
    <font>
      <i/>
      <sz val="12"/>
      <color theme="1"/>
      <name val="Times New Roman"/>
      <family val="1"/>
    </font>
    <font>
      <b/>
      <sz val="12"/>
      <color theme="1"/>
      <name val="Times New Roman"/>
      <family val="1"/>
    </font>
    <font>
      <sz val="10.5"/>
      <color theme="1"/>
      <name val="宋体"/>
      <family val="1"/>
      <charset val="134"/>
    </font>
    <font>
      <b/>
      <sz val="10.5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/>
      <right/>
      <top style="thick">
        <color indexed="64"/>
      </top>
      <bottom style="medium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52">
    <xf numFmtId="0" fontId="0" fillId="0" borderId="0" xfId="0"/>
    <xf numFmtId="0" fontId="1" fillId="0" borderId="0" xfId="0" applyFont="1" applyAlignment="1">
      <alignment horizontal="left" vertical="center"/>
    </xf>
    <xf numFmtId="0" fontId="0" fillId="0" borderId="0" xfId="0" applyAlignment="1">
      <alignment horizontal="left"/>
    </xf>
    <xf numFmtId="0" fontId="3" fillId="0" borderId="0" xfId="0" applyFont="1" applyAlignment="1">
      <alignment horizontal="left" vertical="center"/>
    </xf>
    <xf numFmtId="0" fontId="4" fillId="0" borderId="0" xfId="0" applyFont="1"/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176" fontId="1" fillId="0" borderId="0" xfId="0" applyNumberFormat="1" applyFont="1" applyAlignment="1">
      <alignment horizontal="left" vertical="center"/>
    </xf>
    <xf numFmtId="177" fontId="3" fillId="0" borderId="0" xfId="0" applyNumberFormat="1" applyFont="1" applyAlignment="1">
      <alignment horizontal="left" vertical="center"/>
    </xf>
    <xf numFmtId="177" fontId="1" fillId="0" borderId="0" xfId="0" applyNumberFormat="1" applyFont="1" applyAlignment="1">
      <alignment horizontal="left" vertical="center"/>
    </xf>
    <xf numFmtId="177" fontId="0" fillId="0" borderId="0" xfId="0" applyNumberFormat="1"/>
    <xf numFmtId="178" fontId="3" fillId="0" borderId="0" xfId="0" applyNumberFormat="1" applyFont="1" applyAlignment="1">
      <alignment horizontal="left" vertical="center"/>
    </xf>
    <xf numFmtId="178" fontId="1" fillId="0" borderId="0" xfId="0" applyNumberFormat="1" applyFont="1" applyAlignment="1">
      <alignment horizontal="left" vertical="center"/>
    </xf>
    <xf numFmtId="178" fontId="0" fillId="0" borderId="0" xfId="0" applyNumberFormat="1"/>
    <xf numFmtId="0" fontId="3" fillId="0" borderId="0" xfId="0" applyFont="1" applyAlignment="1">
      <alignment vertical="center" wrapText="1"/>
    </xf>
    <xf numFmtId="176" fontId="0" fillId="0" borderId="0" xfId="0" applyNumberFormat="1"/>
    <xf numFmtId="176" fontId="3" fillId="0" borderId="0" xfId="0" applyNumberFormat="1" applyFont="1" applyAlignment="1">
      <alignment horizontal="left" vertical="center" wrapText="1"/>
    </xf>
    <xf numFmtId="176" fontId="3" fillId="0" borderId="0" xfId="0" applyNumberFormat="1" applyFont="1" applyAlignment="1">
      <alignment horizontal="left" vertical="center"/>
    </xf>
    <xf numFmtId="179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vertical="center" wrapText="1"/>
    </xf>
    <xf numFmtId="0" fontId="1" fillId="0" borderId="0" xfId="0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0" fontId="0" fillId="0" borderId="0" xfId="0" applyAlignment="1">
      <alignment wrapText="1"/>
    </xf>
    <xf numFmtId="0" fontId="1" fillId="0" borderId="0" xfId="0" applyFont="1" applyFill="1" applyAlignment="1">
      <alignment vertical="center" wrapText="1"/>
    </xf>
    <xf numFmtId="0" fontId="0" fillId="0" borderId="0" xfId="0" applyFill="1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Alignment="1">
      <alignment horizontal="justify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center" vertical="center" wrapText="1"/>
    </xf>
    <xf numFmtId="0" fontId="9" fillId="2" borderId="0" xfId="0" applyFont="1" applyFill="1" applyAlignment="1">
      <alignment horizontal="left" vertical="center" wrapText="1"/>
    </xf>
    <xf numFmtId="0" fontId="9" fillId="2" borderId="0" xfId="0" applyFont="1" applyFill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9" fillId="2" borderId="6" xfId="0" applyFont="1" applyFill="1" applyBorder="1" applyAlignment="1">
      <alignment vertical="center" wrapText="1"/>
    </xf>
    <xf numFmtId="0" fontId="9" fillId="2" borderId="0" xfId="0" applyFont="1" applyFill="1" applyAlignment="1">
      <alignment vertical="center" wrapText="1"/>
    </xf>
    <xf numFmtId="0" fontId="7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2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2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176" fontId="7" fillId="0" borderId="0" xfId="0" applyNumberFormat="1" applyFont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48"/>
  <sheetViews>
    <sheetView zoomScale="85" zoomScaleNormal="85" workbookViewId="0">
      <selection activeCell="F4" sqref="F4:L4"/>
    </sheetView>
  </sheetViews>
  <sheetFormatPr defaultRowHeight="14.25" x14ac:dyDescent="0.2"/>
  <cols>
    <col min="1" max="1" width="11.75" customWidth="1"/>
    <col min="2" max="2" width="10.25" customWidth="1"/>
    <col min="3" max="3" width="14" customWidth="1"/>
    <col min="4" max="4" width="12.5" customWidth="1"/>
    <col min="13" max="13" width="137" style="24" customWidth="1"/>
    <col min="14" max="14" width="99.5" style="2" customWidth="1"/>
  </cols>
  <sheetData>
    <row r="1" spans="1:14" ht="45" customHeight="1" thickBot="1" x14ac:dyDescent="0.25">
      <c r="A1" s="41" t="s">
        <v>124</v>
      </c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</row>
    <row r="2" spans="1:14" s="4" customFormat="1" ht="17.25" thickTop="1" thickBot="1" x14ac:dyDescent="0.3">
      <c r="A2" s="43" t="s">
        <v>0</v>
      </c>
      <c r="B2" s="45" t="s">
        <v>1</v>
      </c>
      <c r="C2" s="45" t="s">
        <v>51</v>
      </c>
      <c r="D2" s="5" t="s">
        <v>3</v>
      </c>
      <c r="E2" s="5" t="s">
        <v>4</v>
      </c>
      <c r="F2" s="49" t="s">
        <v>5</v>
      </c>
      <c r="G2" s="49"/>
      <c r="H2" s="49"/>
      <c r="I2" s="49"/>
      <c r="J2" s="49"/>
      <c r="K2" s="49"/>
      <c r="L2" s="49"/>
      <c r="M2" s="47" t="s">
        <v>2</v>
      </c>
    </row>
    <row r="3" spans="1:14" s="4" customFormat="1" ht="19.5" thickBot="1" x14ac:dyDescent="0.3">
      <c r="A3" s="44"/>
      <c r="B3" s="46"/>
      <c r="C3" s="46"/>
      <c r="D3" s="6" t="s">
        <v>97</v>
      </c>
      <c r="E3" s="6" t="s">
        <v>98</v>
      </c>
      <c r="F3" s="7" t="s">
        <v>6</v>
      </c>
      <c r="G3" s="8" t="s">
        <v>7</v>
      </c>
      <c r="H3" s="8" t="s">
        <v>8</v>
      </c>
      <c r="I3" s="8" t="s">
        <v>9</v>
      </c>
      <c r="J3" s="8" t="s">
        <v>10</v>
      </c>
      <c r="K3" s="8" t="s">
        <v>11</v>
      </c>
      <c r="L3" s="8" t="s">
        <v>12</v>
      </c>
      <c r="M3" s="48"/>
    </row>
    <row r="4" spans="1:14" s="4" customFormat="1" ht="24.95" customHeight="1" x14ac:dyDescent="0.25">
      <c r="A4" s="36" t="s">
        <v>19</v>
      </c>
      <c r="B4" s="37" t="s">
        <v>16</v>
      </c>
      <c r="C4" s="37">
        <v>2021</v>
      </c>
      <c r="D4" s="37">
        <v>0.28999999999999998</v>
      </c>
      <c r="E4" s="37">
        <v>3.45</v>
      </c>
      <c r="F4" s="37">
        <v>1436</v>
      </c>
      <c r="G4" s="37">
        <v>230</v>
      </c>
      <c r="H4" s="37">
        <v>0.13</v>
      </c>
      <c r="I4" s="37">
        <v>14</v>
      </c>
      <c r="J4" s="37">
        <v>287</v>
      </c>
      <c r="K4" s="37">
        <v>1149</v>
      </c>
      <c r="L4" s="37">
        <v>15</v>
      </c>
      <c r="M4" s="39" t="s">
        <v>20</v>
      </c>
    </row>
    <row r="5" spans="1:14" s="4" customFormat="1" ht="24.95" customHeight="1" x14ac:dyDescent="0.25">
      <c r="A5" s="36" t="s">
        <v>23</v>
      </c>
      <c r="B5" s="37" t="s">
        <v>16</v>
      </c>
      <c r="C5" s="37">
        <v>2021</v>
      </c>
      <c r="D5" s="37">
        <v>1.17</v>
      </c>
      <c r="E5" s="37">
        <v>102</v>
      </c>
      <c r="F5" s="37">
        <v>2085</v>
      </c>
      <c r="G5" s="37">
        <v>723</v>
      </c>
      <c r="H5" s="37">
        <v>0.33</v>
      </c>
      <c r="I5" s="37">
        <v>25</v>
      </c>
      <c r="J5" s="37">
        <v>626</v>
      </c>
      <c r="K5" s="37">
        <v>1460</v>
      </c>
      <c r="L5" s="37">
        <v>84</v>
      </c>
      <c r="M5" s="40"/>
    </row>
    <row r="6" spans="1:14" ht="24.95" customHeight="1" x14ac:dyDescent="0.2">
      <c r="A6" s="36" t="s">
        <v>27</v>
      </c>
      <c r="B6" s="37" t="s">
        <v>16</v>
      </c>
      <c r="C6" s="37">
        <v>2020</v>
      </c>
      <c r="D6" s="37">
        <v>0.57999999999999996</v>
      </c>
      <c r="E6" s="37">
        <v>8.2799999999999994</v>
      </c>
      <c r="F6" s="37">
        <v>1775</v>
      </c>
      <c r="G6" s="37">
        <v>380</v>
      </c>
      <c r="H6" s="37">
        <v>0.21</v>
      </c>
      <c r="I6" s="37">
        <v>12</v>
      </c>
      <c r="J6" s="37">
        <v>355</v>
      </c>
      <c r="K6" s="37">
        <v>1420</v>
      </c>
      <c r="L6" s="37">
        <v>21</v>
      </c>
      <c r="M6" s="40"/>
      <c r="N6"/>
    </row>
    <row r="7" spans="1:14" ht="24.95" customHeight="1" x14ac:dyDescent="0.2">
      <c r="A7" s="36" t="s">
        <v>44</v>
      </c>
      <c r="B7" s="37" t="s">
        <v>42</v>
      </c>
      <c r="C7" s="37">
        <v>2021</v>
      </c>
      <c r="D7" s="37">
        <v>0.13</v>
      </c>
      <c r="E7" s="37">
        <v>1.82</v>
      </c>
      <c r="F7" s="37">
        <v>805</v>
      </c>
      <c r="G7" s="37">
        <v>200</v>
      </c>
      <c r="H7" s="37">
        <v>0.25</v>
      </c>
      <c r="I7" s="37">
        <v>19</v>
      </c>
      <c r="J7" s="37">
        <v>0</v>
      </c>
      <c r="K7" s="37">
        <v>523</v>
      </c>
      <c r="L7" s="37">
        <v>17</v>
      </c>
      <c r="M7" s="40"/>
      <c r="N7"/>
    </row>
    <row r="8" spans="1:14" ht="24.95" customHeight="1" x14ac:dyDescent="0.2">
      <c r="A8" s="36" t="s">
        <v>46</v>
      </c>
      <c r="B8" s="37" t="s">
        <v>146</v>
      </c>
      <c r="C8" s="37">
        <v>2021</v>
      </c>
      <c r="D8" s="37">
        <v>0.22</v>
      </c>
      <c r="E8" s="37">
        <v>3.32</v>
      </c>
      <c r="F8" s="37">
        <v>910</v>
      </c>
      <c r="G8" s="37">
        <v>320</v>
      </c>
      <c r="H8" s="37">
        <v>0.36</v>
      </c>
      <c r="I8" s="37">
        <v>13</v>
      </c>
      <c r="J8" s="37">
        <v>0</v>
      </c>
      <c r="K8" s="37">
        <v>501</v>
      </c>
      <c r="L8" s="37">
        <v>19</v>
      </c>
      <c r="M8" s="40"/>
      <c r="N8"/>
    </row>
    <row r="9" spans="1:14" ht="24.95" customHeight="1" x14ac:dyDescent="0.2">
      <c r="A9" s="36" t="s">
        <v>47</v>
      </c>
      <c r="B9" s="37" t="s">
        <v>42</v>
      </c>
      <c r="C9" s="37">
        <v>2021</v>
      </c>
      <c r="D9" s="37">
        <v>0.33</v>
      </c>
      <c r="E9" s="37">
        <v>4.28</v>
      </c>
      <c r="F9" s="37">
        <v>890</v>
      </c>
      <c r="G9" s="37">
        <v>380</v>
      </c>
      <c r="H9" s="37">
        <v>0.4</v>
      </c>
      <c r="I9" s="37">
        <v>12</v>
      </c>
      <c r="J9" s="37">
        <v>0</v>
      </c>
      <c r="K9" s="37">
        <v>356</v>
      </c>
      <c r="L9" s="37">
        <v>21</v>
      </c>
      <c r="M9" s="40"/>
      <c r="N9"/>
    </row>
    <row r="10" spans="1:14" ht="24.95" customHeight="1" x14ac:dyDescent="0.2">
      <c r="A10" s="36" t="s">
        <v>41</v>
      </c>
      <c r="B10" s="37" t="s">
        <v>42</v>
      </c>
      <c r="C10" s="37">
        <v>2020</v>
      </c>
      <c r="D10" s="37">
        <v>0.55000000000000004</v>
      </c>
      <c r="E10" s="37">
        <v>37.53</v>
      </c>
      <c r="F10" s="37">
        <v>1285</v>
      </c>
      <c r="G10" s="37">
        <v>597</v>
      </c>
      <c r="H10" s="37">
        <v>0.46</v>
      </c>
      <c r="I10" s="37">
        <v>24</v>
      </c>
      <c r="J10" s="37">
        <v>0</v>
      </c>
      <c r="K10" s="37">
        <v>514</v>
      </c>
      <c r="L10" s="37">
        <v>67</v>
      </c>
      <c r="M10" s="40"/>
      <c r="N10"/>
    </row>
    <row r="11" spans="1:14" ht="24.95" customHeight="1" x14ac:dyDescent="0.2">
      <c r="A11" s="36" t="s">
        <v>48</v>
      </c>
      <c r="B11" s="37" t="s">
        <v>42</v>
      </c>
      <c r="C11" s="37">
        <v>2020</v>
      </c>
      <c r="D11" s="37">
        <v>0.57999999999999996</v>
      </c>
      <c r="E11" s="37">
        <v>8.8000000000000007</v>
      </c>
      <c r="F11" s="37">
        <v>2134</v>
      </c>
      <c r="G11" s="37">
        <v>314</v>
      </c>
      <c r="H11" s="37">
        <v>0.15</v>
      </c>
      <c r="I11" s="37">
        <v>14</v>
      </c>
      <c r="J11" s="37">
        <v>0</v>
      </c>
      <c r="K11" s="37">
        <v>1387</v>
      </c>
      <c r="L11" s="37">
        <v>19</v>
      </c>
      <c r="M11" s="40"/>
      <c r="N11"/>
    </row>
    <row r="12" spans="1:14" ht="24.95" customHeight="1" x14ac:dyDescent="0.2">
      <c r="A12" s="36" t="s">
        <v>49</v>
      </c>
      <c r="B12" s="37" t="s">
        <v>42</v>
      </c>
      <c r="C12" s="37">
        <v>2020</v>
      </c>
      <c r="D12" s="37">
        <v>0.56000000000000005</v>
      </c>
      <c r="E12" s="37">
        <v>19.600000000000001</v>
      </c>
      <c r="F12" s="37">
        <v>1459</v>
      </c>
      <c r="G12" s="37">
        <v>450</v>
      </c>
      <c r="H12" s="37">
        <v>0.31</v>
      </c>
      <c r="I12" s="37">
        <v>19</v>
      </c>
      <c r="J12" s="37">
        <v>0</v>
      </c>
      <c r="K12" s="37">
        <v>802</v>
      </c>
      <c r="L12" s="37">
        <v>38</v>
      </c>
      <c r="M12" s="40"/>
      <c r="N12"/>
    </row>
    <row r="13" spans="1:14" ht="24.95" customHeight="1" x14ac:dyDescent="0.2">
      <c r="A13" s="36" t="s">
        <v>50</v>
      </c>
      <c r="B13" s="37" t="s">
        <v>42</v>
      </c>
      <c r="C13" s="37">
        <v>2020</v>
      </c>
      <c r="D13" s="37">
        <v>0.23</v>
      </c>
      <c r="E13" s="37">
        <v>2.64</v>
      </c>
      <c r="F13" s="37">
        <v>1024</v>
      </c>
      <c r="G13" s="37">
        <v>255</v>
      </c>
      <c r="H13" s="37">
        <v>0.26</v>
      </c>
      <c r="I13" s="37">
        <v>15</v>
      </c>
      <c r="J13" s="37">
        <v>0</v>
      </c>
      <c r="K13" s="37">
        <v>666</v>
      </c>
      <c r="L13" s="37">
        <v>17</v>
      </c>
      <c r="M13" s="40"/>
      <c r="N13"/>
    </row>
    <row r="14" spans="1:14" ht="24.95" customHeight="1" x14ac:dyDescent="0.2">
      <c r="A14" s="27" t="s">
        <v>41</v>
      </c>
      <c r="B14" s="28" t="s">
        <v>42</v>
      </c>
      <c r="C14" s="28">
        <v>2021</v>
      </c>
      <c r="D14" s="28">
        <v>0.46</v>
      </c>
      <c r="E14" s="28">
        <v>18.2</v>
      </c>
      <c r="F14" s="28">
        <v>1133</v>
      </c>
      <c r="G14" s="28">
        <v>537</v>
      </c>
      <c r="H14" s="28">
        <v>0.47</v>
      </c>
      <c r="I14" s="28">
        <v>17</v>
      </c>
      <c r="J14" s="28">
        <v>0</v>
      </c>
      <c r="K14" s="28">
        <v>453</v>
      </c>
      <c r="L14" s="28">
        <v>41</v>
      </c>
      <c r="M14" s="21" t="s">
        <v>122</v>
      </c>
      <c r="N14"/>
    </row>
    <row r="15" spans="1:14" ht="24.95" customHeight="1" x14ac:dyDescent="0.2">
      <c r="A15" s="27" t="s">
        <v>13</v>
      </c>
      <c r="B15" s="28" t="s">
        <v>14</v>
      </c>
      <c r="C15" s="28">
        <v>2021</v>
      </c>
      <c r="D15" s="28">
        <v>0.42</v>
      </c>
      <c r="E15" s="28">
        <v>13.85</v>
      </c>
      <c r="F15" s="28">
        <v>839</v>
      </c>
      <c r="G15" s="28">
        <v>613</v>
      </c>
      <c r="H15" s="28">
        <v>0.73</v>
      </c>
      <c r="I15" s="28">
        <v>15</v>
      </c>
      <c r="J15" s="28">
        <v>839</v>
      </c>
      <c r="K15" s="28">
        <v>0</v>
      </c>
      <c r="L15" s="28">
        <v>42</v>
      </c>
      <c r="M15" s="38" t="s">
        <v>106</v>
      </c>
      <c r="N15"/>
    </row>
    <row r="16" spans="1:14" ht="24.95" customHeight="1" x14ac:dyDescent="0.2">
      <c r="A16" s="27" t="s">
        <v>15</v>
      </c>
      <c r="B16" s="28" t="s">
        <v>16</v>
      </c>
      <c r="C16" s="28">
        <v>2021</v>
      </c>
      <c r="D16" s="28">
        <v>0.09</v>
      </c>
      <c r="E16" s="28">
        <v>2.5299999999999998</v>
      </c>
      <c r="F16" s="28">
        <v>428</v>
      </c>
      <c r="G16" s="28">
        <v>300</v>
      </c>
      <c r="H16" s="28">
        <v>0.64</v>
      </c>
      <c r="I16" s="28">
        <v>22</v>
      </c>
      <c r="J16" s="28">
        <v>150</v>
      </c>
      <c r="K16" s="28">
        <v>278</v>
      </c>
      <c r="L16" s="28">
        <v>30</v>
      </c>
      <c r="M16" s="38"/>
      <c r="N16"/>
    </row>
    <row r="17" spans="1:14" ht="24.95" customHeight="1" x14ac:dyDescent="0.2">
      <c r="A17" s="27" t="s">
        <v>17</v>
      </c>
      <c r="B17" s="28" t="s">
        <v>16</v>
      </c>
      <c r="C17" s="28">
        <v>2021</v>
      </c>
      <c r="D17" s="28">
        <v>0.28999999999999998</v>
      </c>
      <c r="E17" s="28">
        <v>3.88</v>
      </c>
      <c r="F17" s="28">
        <v>1181</v>
      </c>
      <c r="G17" s="28">
        <v>288</v>
      </c>
      <c r="H17" s="28">
        <v>0.23</v>
      </c>
      <c r="I17" s="28">
        <v>12</v>
      </c>
      <c r="J17" s="28">
        <v>236</v>
      </c>
      <c r="K17" s="28">
        <v>945</v>
      </c>
      <c r="L17" s="28">
        <v>15</v>
      </c>
      <c r="M17" s="38"/>
      <c r="N17"/>
    </row>
    <row r="18" spans="1:14" ht="24.95" customHeight="1" x14ac:dyDescent="0.2">
      <c r="A18" s="27" t="s">
        <v>18</v>
      </c>
      <c r="B18" s="28" t="s">
        <v>16</v>
      </c>
      <c r="C18" s="28">
        <v>2021</v>
      </c>
      <c r="D18" s="28">
        <v>0.45</v>
      </c>
      <c r="E18" s="28">
        <v>4.28</v>
      </c>
      <c r="F18" s="28">
        <v>1355</v>
      </c>
      <c r="G18" s="28">
        <v>373</v>
      </c>
      <c r="H18" s="28">
        <v>0.28000000000000003</v>
      </c>
      <c r="I18" s="28">
        <v>9</v>
      </c>
      <c r="J18" s="28">
        <v>271</v>
      </c>
      <c r="K18" s="28">
        <v>1084</v>
      </c>
      <c r="L18" s="28">
        <v>15</v>
      </c>
      <c r="M18" s="38"/>
      <c r="N18"/>
    </row>
    <row r="19" spans="1:14" ht="24.95" customHeight="1" x14ac:dyDescent="0.2">
      <c r="A19" s="27" t="s">
        <v>21</v>
      </c>
      <c r="B19" s="28" t="s">
        <v>16</v>
      </c>
      <c r="C19" s="28">
        <v>2021</v>
      </c>
      <c r="D19" s="28">
        <v>0.41</v>
      </c>
      <c r="E19" s="28">
        <v>2.61</v>
      </c>
      <c r="F19" s="28">
        <v>1032</v>
      </c>
      <c r="G19" s="28">
        <v>390</v>
      </c>
      <c r="H19" s="28">
        <v>0.3</v>
      </c>
      <c r="I19" s="28">
        <v>7</v>
      </c>
      <c r="J19" s="28">
        <v>310</v>
      </c>
      <c r="K19" s="28">
        <v>722</v>
      </c>
      <c r="L19" s="28">
        <v>12</v>
      </c>
      <c r="M19" s="38"/>
      <c r="N19"/>
    </row>
    <row r="20" spans="1:14" ht="24.95" customHeight="1" x14ac:dyDescent="0.2">
      <c r="A20" s="27" t="s">
        <v>22</v>
      </c>
      <c r="B20" s="28" t="s">
        <v>16</v>
      </c>
      <c r="C20" s="28">
        <v>2021</v>
      </c>
      <c r="D20" s="28">
        <v>0.6</v>
      </c>
      <c r="E20" s="28">
        <v>18.59</v>
      </c>
      <c r="F20" s="28">
        <v>1721</v>
      </c>
      <c r="G20" s="28">
        <v>500</v>
      </c>
      <c r="H20" s="28">
        <v>0.28999999999999998</v>
      </c>
      <c r="I20" s="28">
        <v>12</v>
      </c>
      <c r="J20" s="28">
        <v>344</v>
      </c>
      <c r="K20" s="28">
        <v>1377</v>
      </c>
      <c r="L20" s="28">
        <v>26</v>
      </c>
      <c r="M20" s="38"/>
      <c r="N20"/>
    </row>
    <row r="21" spans="1:14" ht="24.95" customHeight="1" x14ac:dyDescent="0.2">
      <c r="A21" s="27" t="s">
        <v>24</v>
      </c>
      <c r="B21" s="28" t="s">
        <v>16</v>
      </c>
      <c r="C21" s="28">
        <v>2021</v>
      </c>
      <c r="D21" s="28">
        <v>1.63</v>
      </c>
      <c r="E21" s="28">
        <v>71.760000000000005</v>
      </c>
      <c r="F21" s="28">
        <v>3163</v>
      </c>
      <c r="G21" s="28">
        <v>578</v>
      </c>
      <c r="H21" s="28">
        <v>0.18</v>
      </c>
      <c r="I21" s="28">
        <v>23</v>
      </c>
      <c r="J21" s="28">
        <v>633</v>
      </c>
      <c r="K21" s="28">
        <v>2531</v>
      </c>
      <c r="L21" s="28">
        <v>62</v>
      </c>
      <c r="M21" s="38"/>
      <c r="N21"/>
    </row>
    <row r="22" spans="1:14" ht="24.95" customHeight="1" x14ac:dyDescent="0.2">
      <c r="A22" s="27" t="s">
        <v>25</v>
      </c>
      <c r="B22" s="28" t="s">
        <v>16</v>
      </c>
      <c r="C22" s="28">
        <v>2021</v>
      </c>
      <c r="D22" s="28">
        <v>1.31</v>
      </c>
      <c r="E22" s="28">
        <v>58.19</v>
      </c>
      <c r="F22" s="28">
        <v>2117</v>
      </c>
      <c r="G22" s="28">
        <v>816</v>
      </c>
      <c r="H22" s="28">
        <v>0.39</v>
      </c>
      <c r="I22" s="28">
        <v>16</v>
      </c>
      <c r="J22" s="28">
        <v>635</v>
      </c>
      <c r="K22" s="28">
        <v>1482</v>
      </c>
      <c r="L22" s="28">
        <v>59</v>
      </c>
      <c r="M22" s="38"/>
      <c r="N22"/>
    </row>
    <row r="23" spans="1:14" ht="24.95" customHeight="1" x14ac:dyDescent="0.2">
      <c r="A23" s="29" t="s">
        <v>26</v>
      </c>
      <c r="B23" s="30" t="s">
        <v>16</v>
      </c>
      <c r="C23" s="30">
        <v>2021</v>
      </c>
      <c r="D23" s="30">
        <v>5.49</v>
      </c>
      <c r="E23" s="30">
        <v>377.39</v>
      </c>
      <c r="F23" s="30">
        <v>4284</v>
      </c>
      <c r="G23" s="30">
        <v>1500</v>
      </c>
      <c r="H23" s="30">
        <v>0.35</v>
      </c>
      <c r="I23" s="30">
        <v>16</v>
      </c>
      <c r="J23" s="30">
        <v>1285</v>
      </c>
      <c r="K23" s="30">
        <v>2999</v>
      </c>
      <c r="L23" s="30">
        <v>107</v>
      </c>
      <c r="M23" s="38"/>
      <c r="N23"/>
    </row>
    <row r="24" spans="1:14" ht="24.95" customHeight="1" x14ac:dyDescent="0.2">
      <c r="A24" s="27" t="s">
        <v>38</v>
      </c>
      <c r="B24" s="28" t="s">
        <v>39</v>
      </c>
      <c r="C24" s="28">
        <v>2021</v>
      </c>
      <c r="D24" s="28">
        <v>0.11</v>
      </c>
      <c r="E24" s="28">
        <v>1.69</v>
      </c>
      <c r="F24" s="28">
        <v>490</v>
      </c>
      <c r="G24" s="28">
        <v>288</v>
      </c>
      <c r="H24" s="28">
        <v>0.59</v>
      </c>
      <c r="I24" s="28">
        <v>14</v>
      </c>
      <c r="J24" s="28">
        <v>0</v>
      </c>
      <c r="K24" s="28">
        <v>0</v>
      </c>
      <c r="L24" s="28">
        <v>18</v>
      </c>
      <c r="M24" s="38"/>
      <c r="N24"/>
    </row>
    <row r="25" spans="1:14" ht="24.95" customHeight="1" x14ac:dyDescent="0.2">
      <c r="A25" s="27" t="s">
        <v>45</v>
      </c>
      <c r="B25" s="28" t="s">
        <v>42</v>
      </c>
      <c r="C25" s="28">
        <v>2021</v>
      </c>
      <c r="D25" s="28">
        <v>0.33</v>
      </c>
      <c r="E25" s="28">
        <v>12.43</v>
      </c>
      <c r="F25" s="28">
        <v>1276</v>
      </c>
      <c r="G25" s="28">
        <v>367</v>
      </c>
      <c r="H25" s="28">
        <v>0.28999999999999998</v>
      </c>
      <c r="I25" s="28">
        <v>22</v>
      </c>
      <c r="J25" s="28">
        <v>0</v>
      </c>
      <c r="K25" s="28">
        <v>829</v>
      </c>
      <c r="L25" s="28">
        <v>36</v>
      </c>
      <c r="M25" s="38"/>
      <c r="N25"/>
    </row>
    <row r="26" spans="1:14" ht="24.95" customHeight="1" x14ac:dyDescent="0.2">
      <c r="A26" s="27" t="s">
        <v>34</v>
      </c>
      <c r="B26" s="28" t="s">
        <v>16</v>
      </c>
      <c r="C26" s="28">
        <v>2009</v>
      </c>
      <c r="D26" s="28">
        <v>1.1499999999999999</v>
      </c>
      <c r="E26" s="28">
        <v>56.16</v>
      </c>
      <c r="F26" s="28">
        <v>2114</v>
      </c>
      <c r="G26" s="28">
        <v>680</v>
      </c>
      <c r="H26" s="28">
        <v>0.3</v>
      </c>
      <c r="I26" s="28">
        <v>17</v>
      </c>
      <c r="J26" s="28">
        <v>634</v>
      </c>
      <c r="K26" s="28">
        <v>1479</v>
      </c>
      <c r="L26" s="28">
        <v>52</v>
      </c>
      <c r="M26" s="21" t="s">
        <v>107</v>
      </c>
      <c r="N26"/>
    </row>
    <row r="27" spans="1:14" s="26" customFormat="1" ht="24.95" customHeight="1" x14ac:dyDescent="0.2">
      <c r="A27" s="31" t="s">
        <v>32</v>
      </c>
      <c r="B27" s="32" t="s">
        <v>16</v>
      </c>
      <c r="C27" s="32">
        <v>2010</v>
      </c>
      <c r="D27" s="32">
        <v>0.22</v>
      </c>
      <c r="E27" s="32">
        <v>1.1299999999999999</v>
      </c>
      <c r="F27" s="32">
        <v>968</v>
      </c>
      <c r="G27" s="32">
        <v>280</v>
      </c>
      <c r="H27" s="32">
        <v>0.31</v>
      </c>
      <c r="I27" s="32">
        <v>7</v>
      </c>
      <c r="J27" s="32">
        <v>290</v>
      </c>
      <c r="K27" s="32">
        <v>678</v>
      </c>
      <c r="L27" s="32">
        <v>8</v>
      </c>
      <c r="M27" s="25" t="s">
        <v>121</v>
      </c>
    </row>
    <row r="28" spans="1:14" ht="24.95" customHeight="1" x14ac:dyDescent="0.2">
      <c r="A28" s="27" t="s">
        <v>24</v>
      </c>
      <c r="B28" s="28" t="s">
        <v>16</v>
      </c>
      <c r="C28" s="28">
        <v>2002</v>
      </c>
      <c r="D28" s="28">
        <v>1.18</v>
      </c>
      <c r="E28" s="28">
        <v>58.3</v>
      </c>
      <c r="F28" s="28">
        <v>2520</v>
      </c>
      <c r="G28" s="28">
        <v>545</v>
      </c>
      <c r="H28" s="28">
        <v>0.2</v>
      </c>
      <c r="I28" s="28">
        <v>19</v>
      </c>
      <c r="J28" s="28">
        <v>504</v>
      </c>
      <c r="K28" s="28">
        <v>2016</v>
      </c>
      <c r="L28" s="28">
        <v>47</v>
      </c>
      <c r="M28" s="21" t="s">
        <v>123</v>
      </c>
      <c r="N28"/>
    </row>
    <row r="29" spans="1:14" ht="24.95" customHeight="1" x14ac:dyDescent="0.2">
      <c r="A29" s="27" t="s">
        <v>29</v>
      </c>
      <c r="B29" s="28" t="s">
        <v>16</v>
      </c>
      <c r="C29" s="28">
        <v>1995</v>
      </c>
      <c r="D29" s="28">
        <v>0.76</v>
      </c>
      <c r="E29" s="28">
        <v>31.8</v>
      </c>
      <c r="F29" s="28">
        <v>1991</v>
      </c>
      <c r="G29" s="28">
        <v>437</v>
      </c>
      <c r="H29" s="28">
        <v>0.22</v>
      </c>
      <c r="I29" s="28">
        <v>28</v>
      </c>
      <c r="J29" s="28">
        <v>398</v>
      </c>
      <c r="K29" s="28">
        <v>1593</v>
      </c>
      <c r="L29" s="28">
        <v>57</v>
      </c>
      <c r="M29" s="33" t="s">
        <v>110</v>
      </c>
      <c r="N29"/>
    </row>
    <row r="30" spans="1:14" ht="24.95" customHeight="1" x14ac:dyDescent="0.2">
      <c r="A30" s="27" t="s">
        <v>35</v>
      </c>
      <c r="B30" s="28" t="s">
        <v>16</v>
      </c>
      <c r="C30" s="28">
        <v>1993</v>
      </c>
      <c r="D30" s="28">
        <v>1.39</v>
      </c>
      <c r="E30" s="28">
        <v>76.599999999999994</v>
      </c>
      <c r="F30" s="28">
        <v>2942</v>
      </c>
      <c r="G30" s="28">
        <v>590</v>
      </c>
      <c r="H30" s="28">
        <v>0.2</v>
      </c>
      <c r="I30" s="28">
        <v>22</v>
      </c>
      <c r="J30" s="28">
        <v>588</v>
      </c>
      <c r="K30" s="28">
        <v>2353</v>
      </c>
      <c r="L30" s="28">
        <v>59</v>
      </c>
      <c r="M30" s="33" t="s">
        <v>109</v>
      </c>
      <c r="N30"/>
    </row>
    <row r="31" spans="1:14" ht="24.95" customHeight="1" x14ac:dyDescent="0.2">
      <c r="A31" s="27" t="s">
        <v>31</v>
      </c>
      <c r="B31" s="28" t="s">
        <v>16</v>
      </c>
      <c r="C31" s="28">
        <v>1992</v>
      </c>
      <c r="D31" s="28">
        <v>0.6</v>
      </c>
      <c r="E31" s="28">
        <v>28</v>
      </c>
      <c r="F31" s="28">
        <v>1341</v>
      </c>
      <c r="G31" s="28">
        <v>543</v>
      </c>
      <c r="H31" s="28">
        <v>0.38</v>
      </c>
      <c r="I31" s="28">
        <v>22</v>
      </c>
      <c r="J31" s="28">
        <v>402</v>
      </c>
      <c r="K31" s="28">
        <v>939</v>
      </c>
      <c r="L31" s="28">
        <v>54</v>
      </c>
      <c r="M31" s="33" t="s">
        <v>108</v>
      </c>
      <c r="N31"/>
    </row>
    <row r="32" spans="1:14" ht="24.95" customHeight="1" x14ac:dyDescent="0.2">
      <c r="A32" s="29" t="s">
        <v>45</v>
      </c>
      <c r="B32" s="30" t="s">
        <v>42</v>
      </c>
      <c r="C32" s="30">
        <v>2012</v>
      </c>
      <c r="D32" s="30">
        <v>0.33</v>
      </c>
      <c r="E32" s="30">
        <v>13.9</v>
      </c>
      <c r="F32" s="30">
        <v>1276</v>
      </c>
      <c r="G32" s="30">
        <v>370</v>
      </c>
      <c r="H32" s="30">
        <v>0.28999999999999998</v>
      </c>
      <c r="I32" s="30">
        <v>22</v>
      </c>
      <c r="J32" s="30">
        <v>0</v>
      </c>
      <c r="K32" s="30">
        <v>829</v>
      </c>
      <c r="L32" s="30">
        <v>37</v>
      </c>
      <c r="M32" s="22" t="s">
        <v>111</v>
      </c>
      <c r="N32"/>
    </row>
    <row r="33" spans="1:14" ht="24.95" customHeight="1" x14ac:dyDescent="0.2">
      <c r="A33" s="27" t="s">
        <v>36</v>
      </c>
      <c r="B33" s="28" t="s">
        <v>16</v>
      </c>
      <c r="C33" s="28">
        <v>2004</v>
      </c>
      <c r="D33" s="28">
        <v>0.89</v>
      </c>
      <c r="E33" s="28">
        <v>50.44</v>
      </c>
      <c r="F33" s="28">
        <v>2071</v>
      </c>
      <c r="G33" s="28">
        <v>500</v>
      </c>
      <c r="H33" s="28">
        <v>0.21</v>
      </c>
      <c r="I33" s="28">
        <v>22</v>
      </c>
      <c r="J33" s="28">
        <v>414</v>
      </c>
      <c r="K33" s="28">
        <v>1657</v>
      </c>
      <c r="L33" s="28">
        <v>50</v>
      </c>
      <c r="M33" s="21" t="s">
        <v>112</v>
      </c>
      <c r="N33"/>
    </row>
    <row r="34" spans="1:14" ht="24.95" customHeight="1" x14ac:dyDescent="0.2">
      <c r="A34" s="27" t="s">
        <v>31</v>
      </c>
      <c r="B34" s="28" t="s">
        <v>16</v>
      </c>
      <c r="C34" s="28">
        <v>2012</v>
      </c>
      <c r="D34" s="28">
        <v>1.1399999999999999</v>
      </c>
      <c r="E34" s="28">
        <v>63.8</v>
      </c>
      <c r="F34" s="28">
        <v>2191</v>
      </c>
      <c r="G34" s="28">
        <v>605</v>
      </c>
      <c r="H34" s="28">
        <v>0.24</v>
      </c>
      <c r="I34" s="28">
        <v>23</v>
      </c>
      <c r="J34" s="28">
        <v>438</v>
      </c>
      <c r="K34" s="28">
        <v>1753</v>
      </c>
      <c r="L34" s="28">
        <v>65</v>
      </c>
      <c r="M34" s="21" t="s">
        <v>113</v>
      </c>
      <c r="N34"/>
    </row>
    <row r="35" spans="1:14" ht="24.95" customHeight="1" x14ac:dyDescent="0.2">
      <c r="A35" s="27" t="s">
        <v>30</v>
      </c>
      <c r="B35" s="28" t="s">
        <v>16</v>
      </c>
      <c r="C35" s="28">
        <v>2016</v>
      </c>
      <c r="D35" s="28">
        <v>1.31</v>
      </c>
      <c r="E35" s="28">
        <v>65.8</v>
      </c>
      <c r="F35" s="28">
        <v>2328</v>
      </c>
      <c r="G35" s="28">
        <v>715</v>
      </c>
      <c r="H35" s="28">
        <v>0.31</v>
      </c>
      <c r="I35" s="28">
        <v>22</v>
      </c>
      <c r="J35" s="28">
        <v>699</v>
      </c>
      <c r="K35" s="28">
        <v>1630</v>
      </c>
      <c r="L35" s="28">
        <v>73</v>
      </c>
      <c r="M35" s="21" t="s">
        <v>115</v>
      </c>
      <c r="N35"/>
    </row>
    <row r="36" spans="1:14" ht="24.95" customHeight="1" x14ac:dyDescent="0.2">
      <c r="A36" s="27" t="s">
        <v>37</v>
      </c>
      <c r="B36" s="28" t="s">
        <v>16</v>
      </c>
      <c r="C36" s="28">
        <v>1999</v>
      </c>
      <c r="D36" s="28">
        <v>0.45</v>
      </c>
      <c r="E36" s="28">
        <v>21.25</v>
      </c>
      <c r="F36" s="28">
        <v>1178</v>
      </c>
      <c r="G36" s="28">
        <v>470</v>
      </c>
      <c r="H36" s="28">
        <v>0.41</v>
      </c>
      <c r="I36" s="28">
        <v>34</v>
      </c>
      <c r="J36" s="28">
        <v>353</v>
      </c>
      <c r="K36" s="28">
        <v>825</v>
      </c>
      <c r="L36" s="28">
        <v>80</v>
      </c>
      <c r="M36" s="21" t="s">
        <v>114</v>
      </c>
      <c r="N36"/>
    </row>
    <row r="37" spans="1:14" ht="24.95" customHeight="1" x14ac:dyDescent="0.2">
      <c r="A37" s="27" t="s">
        <v>29</v>
      </c>
      <c r="B37" s="28" t="s">
        <v>16</v>
      </c>
      <c r="C37" s="28">
        <v>2013</v>
      </c>
      <c r="D37" s="28">
        <v>0.91</v>
      </c>
      <c r="E37" s="28">
        <v>23.3</v>
      </c>
      <c r="F37" s="28">
        <v>2522</v>
      </c>
      <c r="G37" s="28">
        <v>417</v>
      </c>
      <c r="H37" s="28">
        <v>0.17</v>
      </c>
      <c r="I37" s="28">
        <v>25</v>
      </c>
      <c r="J37" s="28">
        <v>504</v>
      </c>
      <c r="K37" s="28">
        <v>2017</v>
      </c>
      <c r="L37" s="28">
        <v>49</v>
      </c>
      <c r="M37" s="21" t="s">
        <v>117</v>
      </c>
      <c r="N37"/>
    </row>
    <row r="38" spans="1:14" ht="24.95" customHeight="1" x14ac:dyDescent="0.2">
      <c r="A38" s="27" t="s">
        <v>31</v>
      </c>
      <c r="B38" s="28" t="s">
        <v>16</v>
      </c>
      <c r="C38" s="28">
        <v>2009</v>
      </c>
      <c r="D38" s="28">
        <v>1.03</v>
      </c>
      <c r="E38" s="28">
        <v>35.5</v>
      </c>
      <c r="F38" s="28">
        <v>2028</v>
      </c>
      <c r="G38" s="28">
        <v>556</v>
      </c>
      <c r="H38" s="28">
        <v>0.27</v>
      </c>
      <c r="I38" s="28">
        <v>21</v>
      </c>
      <c r="J38" s="28">
        <v>406</v>
      </c>
      <c r="K38" s="28">
        <v>1622</v>
      </c>
      <c r="L38" s="28">
        <v>54</v>
      </c>
      <c r="M38" s="38" t="s">
        <v>116</v>
      </c>
      <c r="N38"/>
    </row>
    <row r="39" spans="1:14" ht="24.95" customHeight="1" x14ac:dyDescent="0.2">
      <c r="A39" s="27" t="s">
        <v>29</v>
      </c>
      <c r="B39" s="28" t="s">
        <v>16</v>
      </c>
      <c r="C39" s="28">
        <v>2009</v>
      </c>
      <c r="D39" s="28">
        <v>0.94</v>
      </c>
      <c r="E39" s="28">
        <v>35.369999999999997</v>
      </c>
      <c r="F39" s="28">
        <v>2541</v>
      </c>
      <c r="G39" s="28">
        <v>430</v>
      </c>
      <c r="H39" s="28">
        <v>0.17</v>
      </c>
      <c r="I39" s="28">
        <v>27</v>
      </c>
      <c r="J39" s="28">
        <v>508</v>
      </c>
      <c r="K39" s="28">
        <v>2033</v>
      </c>
      <c r="L39" s="28">
        <v>54</v>
      </c>
      <c r="M39" s="38"/>
      <c r="N39"/>
    </row>
    <row r="40" spans="1:14" ht="24.95" customHeight="1" x14ac:dyDescent="0.2">
      <c r="A40" s="27" t="s">
        <v>35</v>
      </c>
      <c r="B40" s="28" t="s">
        <v>16</v>
      </c>
      <c r="C40" s="28">
        <v>2009</v>
      </c>
      <c r="D40" s="28">
        <v>1.54</v>
      </c>
      <c r="E40" s="28">
        <v>85.94</v>
      </c>
      <c r="F40" s="28">
        <v>3304</v>
      </c>
      <c r="G40" s="28">
        <v>566</v>
      </c>
      <c r="H40" s="28">
        <v>0.17</v>
      </c>
      <c r="I40" s="28">
        <v>23</v>
      </c>
      <c r="J40" s="28">
        <v>661</v>
      </c>
      <c r="K40" s="28">
        <v>2643</v>
      </c>
      <c r="L40" s="28">
        <v>60</v>
      </c>
      <c r="M40" s="38"/>
      <c r="N40"/>
    </row>
    <row r="41" spans="1:14" ht="24.95" customHeight="1" x14ac:dyDescent="0.2">
      <c r="A41" s="27" t="s">
        <v>29</v>
      </c>
      <c r="B41" s="28" t="s">
        <v>16</v>
      </c>
      <c r="C41" s="28">
        <v>2017</v>
      </c>
      <c r="D41" s="28">
        <v>0.92</v>
      </c>
      <c r="E41" s="28">
        <v>36.1</v>
      </c>
      <c r="F41" s="28">
        <v>2504</v>
      </c>
      <c r="G41" s="28">
        <v>439</v>
      </c>
      <c r="H41" s="28">
        <v>0.18</v>
      </c>
      <c r="I41" s="28">
        <v>27</v>
      </c>
      <c r="J41" s="28">
        <v>501</v>
      </c>
      <c r="K41" s="28">
        <v>2003</v>
      </c>
      <c r="L41" s="28">
        <v>56</v>
      </c>
      <c r="M41" s="38" t="s">
        <v>118</v>
      </c>
      <c r="N41"/>
    </row>
    <row r="42" spans="1:14" ht="24.95" customHeight="1" x14ac:dyDescent="0.2">
      <c r="A42" s="27" t="s">
        <v>28</v>
      </c>
      <c r="B42" s="28" t="s">
        <v>16</v>
      </c>
      <c r="C42" s="28">
        <v>2020</v>
      </c>
      <c r="D42" s="28">
        <v>2.14</v>
      </c>
      <c r="E42" s="28">
        <v>103.6</v>
      </c>
      <c r="F42" s="28">
        <v>3297</v>
      </c>
      <c r="G42" s="28">
        <v>730</v>
      </c>
      <c r="H42" s="28">
        <v>0.22</v>
      </c>
      <c r="I42" s="28">
        <v>23</v>
      </c>
      <c r="J42" s="28">
        <v>659</v>
      </c>
      <c r="K42" s="28">
        <v>2638</v>
      </c>
      <c r="L42" s="28">
        <v>76</v>
      </c>
      <c r="M42" s="38"/>
      <c r="N42"/>
    </row>
    <row r="43" spans="1:14" ht="24.95" customHeight="1" x14ac:dyDescent="0.2">
      <c r="A43" s="27" t="s">
        <v>28</v>
      </c>
      <c r="B43" s="28" t="s">
        <v>16</v>
      </c>
      <c r="C43" s="28">
        <v>2015</v>
      </c>
      <c r="D43" s="28">
        <v>1.77</v>
      </c>
      <c r="E43" s="28">
        <v>112.3</v>
      </c>
      <c r="F43" s="28">
        <v>3091</v>
      </c>
      <c r="G43" s="28">
        <v>717</v>
      </c>
      <c r="H43" s="28">
        <v>0.23</v>
      </c>
      <c r="I43" s="28">
        <v>22</v>
      </c>
      <c r="J43" s="28">
        <v>618</v>
      </c>
      <c r="K43" s="28">
        <v>2473</v>
      </c>
      <c r="L43" s="28">
        <v>72</v>
      </c>
      <c r="M43" s="38"/>
      <c r="N43"/>
    </row>
    <row r="44" spans="1:14" ht="24.95" customHeight="1" x14ac:dyDescent="0.2">
      <c r="A44" s="27" t="s">
        <v>31</v>
      </c>
      <c r="B44" s="28" t="s">
        <v>16</v>
      </c>
      <c r="C44" s="28">
        <v>2014</v>
      </c>
      <c r="D44" s="28">
        <v>1.1499999999999999</v>
      </c>
      <c r="E44" s="28">
        <v>78.400000000000006</v>
      </c>
      <c r="F44" s="28">
        <v>2208</v>
      </c>
      <c r="G44" s="28">
        <v>610</v>
      </c>
      <c r="H44" s="28">
        <v>0.24</v>
      </c>
      <c r="I44" s="28">
        <v>25</v>
      </c>
      <c r="J44" s="28">
        <v>442</v>
      </c>
      <c r="K44" s="28">
        <v>1767</v>
      </c>
      <c r="L44" s="28">
        <v>72</v>
      </c>
      <c r="M44" s="38"/>
      <c r="N44"/>
    </row>
    <row r="45" spans="1:14" ht="24.95" customHeight="1" x14ac:dyDescent="0.2">
      <c r="A45" s="27" t="s">
        <v>40</v>
      </c>
      <c r="B45" s="28" t="s">
        <v>39</v>
      </c>
      <c r="C45" s="28">
        <v>2014</v>
      </c>
      <c r="D45" s="28">
        <v>0.12</v>
      </c>
      <c r="E45" s="28">
        <v>3.2</v>
      </c>
      <c r="F45" s="28">
        <v>404</v>
      </c>
      <c r="G45" s="28">
        <v>369</v>
      </c>
      <c r="H45" s="28">
        <v>0.99</v>
      </c>
      <c r="I45" s="28">
        <v>19</v>
      </c>
      <c r="J45" s="28">
        <v>0</v>
      </c>
      <c r="K45" s="28">
        <v>0</v>
      </c>
      <c r="L45" s="28">
        <v>32</v>
      </c>
      <c r="M45" s="38"/>
      <c r="N45"/>
    </row>
    <row r="46" spans="1:14" ht="24.95" customHeight="1" x14ac:dyDescent="0.2">
      <c r="A46" s="27" t="s">
        <v>33</v>
      </c>
      <c r="B46" s="28" t="s">
        <v>16</v>
      </c>
      <c r="C46" s="28">
        <v>2009</v>
      </c>
      <c r="D46" s="28">
        <v>0.76</v>
      </c>
      <c r="E46" s="28">
        <v>35</v>
      </c>
      <c r="F46" s="28">
        <v>1627</v>
      </c>
      <c r="G46" s="28">
        <v>588</v>
      </c>
      <c r="H46" s="28">
        <v>0.32</v>
      </c>
      <c r="I46" s="28">
        <v>18</v>
      </c>
      <c r="J46" s="28">
        <v>488</v>
      </c>
      <c r="K46" s="28">
        <v>1139</v>
      </c>
      <c r="L46" s="28">
        <v>47</v>
      </c>
      <c r="M46" s="21" t="s">
        <v>119</v>
      </c>
      <c r="N46"/>
    </row>
    <row r="47" spans="1:14" ht="24.95" customHeight="1" thickBot="1" x14ac:dyDescent="0.25">
      <c r="A47" s="34" t="s">
        <v>31</v>
      </c>
      <c r="B47" s="35" t="s">
        <v>16</v>
      </c>
      <c r="C47" s="35">
        <v>1999</v>
      </c>
      <c r="D47" s="35">
        <v>0.75</v>
      </c>
      <c r="E47" s="35">
        <v>33.479999999999997</v>
      </c>
      <c r="F47" s="35">
        <v>1557</v>
      </c>
      <c r="G47" s="35">
        <v>550</v>
      </c>
      <c r="H47" s="35">
        <v>0.32</v>
      </c>
      <c r="I47" s="35">
        <v>19</v>
      </c>
      <c r="J47" s="35">
        <v>467</v>
      </c>
      <c r="K47" s="35">
        <v>1090</v>
      </c>
      <c r="L47" s="35">
        <v>48</v>
      </c>
      <c r="M47" s="23" t="s">
        <v>120</v>
      </c>
      <c r="N47"/>
    </row>
    <row r="48" spans="1:14" ht="15" thickTop="1" x14ac:dyDescent="0.2"/>
  </sheetData>
  <sortState ref="A14:M47">
    <sortCondition descending="1" ref="M14"/>
  </sortState>
  <mergeCells count="10">
    <mergeCell ref="M38:M40"/>
    <mergeCell ref="M41:M45"/>
    <mergeCell ref="M4:M13"/>
    <mergeCell ref="M15:M25"/>
    <mergeCell ref="A1:M1"/>
    <mergeCell ref="A2:A3"/>
    <mergeCell ref="B2:B3"/>
    <mergeCell ref="M2:M3"/>
    <mergeCell ref="C2:C3"/>
    <mergeCell ref="F2:L2"/>
  </mergeCells>
  <phoneticPr fontId="2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AA282B-F6FA-4F56-8E9C-D388A8996576}">
  <dimension ref="A1:AY48"/>
  <sheetViews>
    <sheetView tabSelected="1" workbookViewId="0">
      <selection activeCell="L14" sqref="L14"/>
    </sheetView>
  </sheetViews>
  <sheetFormatPr defaultRowHeight="14.25" x14ac:dyDescent="0.2"/>
  <cols>
    <col min="1" max="1" width="5.125" customWidth="1"/>
    <col min="3" max="3" width="11" customWidth="1"/>
    <col min="4" max="4" width="10.5" customWidth="1"/>
    <col min="5" max="5" width="7.625" style="15" customWidth="1"/>
    <col min="6" max="6" width="6.25" style="15" customWidth="1"/>
    <col min="7" max="7" width="5.125" style="12" customWidth="1"/>
    <col min="8" max="8" width="8.75" style="17" customWidth="1"/>
    <col min="9" max="9" width="6" style="17" customWidth="1"/>
    <col min="10" max="10" width="7" style="17" customWidth="1"/>
    <col min="11" max="11" width="6.375" style="17" customWidth="1"/>
    <col min="12" max="12" width="7.125" style="17" customWidth="1"/>
    <col min="13" max="13" width="7.25" style="17" customWidth="1"/>
    <col min="14" max="14" width="7.125" style="17" customWidth="1"/>
    <col min="15" max="15" width="6.625" style="17" customWidth="1"/>
    <col min="16" max="16" width="6.375" style="17" customWidth="1"/>
    <col min="17" max="17" width="7" style="17" customWidth="1"/>
    <col min="18" max="18" width="6.375" style="17" customWidth="1"/>
    <col min="19" max="19" width="6.5" style="17" customWidth="1"/>
    <col min="20" max="20" width="6.25" style="17" customWidth="1"/>
    <col min="21" max="21" width="6.75" style="17" customWidth="1"/>
    <col min="22" max="22" width="6.375" style="17" customWidth="1"/>
    <col min="23" max="23" width="7.25" style="17" customWidth="1"/>
    <col min="24" max="24" width="7.75" style="17" customWidth="1"/>
    <col min="25" max="25" width="7" style="17" customWidth="1"/>
    <col min="26" max="26" width="6.125" style="17" customWidth="1"/>
    <col min="27" max="27" width="7" style="17" customWidth="1"/>
    <col min="28" max="28" width="6.875" style="17" customWidth="1"/>
    <col min="29" max="29" width="7.25" style="17" customWidth="1"/>
    <col min="30" max="30" width="6.375" style="17" customWidth="1"/>
    <col min="31" max="33" width="6.75" style="17" customWidth="1"/>
    <col min="34" max="34" width="6.25" style="17" customWidth="1"/>
    <col min="35" max="35" width="7" style="17" customWidth="1"/>
    <col min="36" max="36" width="6.5" style="17" customWidth="1"/>
    <col min="37" max="37" width="7.75" style="17" customWidth="1"/>
    <col min="38" max="38" width="6.875" style="17" customWidth="1"/>
    <col min="39" max="39" width="6.625" style="17" customWidth="1"/>
    <col min="40" max="40" width="6.875" style="17" customWidth="1"/>
    <col min="41" max="41" width="6.25" style="17" customWidth="1"/>
    <col min="42" max="42" width="7" style="17" customWidth="1"/>
    <col min="43" max="43" width="6.5" style="17" customWidth="1"/>
    <col min="44" max="44" width="6.75" customWidth="1"/>
    <col min="45" max="45" width="7.5" customWidth="1"/>
    <col min="46" max="47" width="6.5" customWidth="1"/>
    <col min="48" max="48" width="7" customWidth="1"/>
    <col min="49" max="49" width="6.5" customWidth="1"/>
    <col min="50" max="50" width="7.25" customWidth="1"/>
    <col min="51" max="51" width="7.5" customWidth="1"/>
  </cols>
  <sheetData>
    <row r="1" spans="1:51" ht="46.5" customHeight="1" x14ac:dyDescent="0.2">
      <c r="A1" s="41" t="s">
        <v>128</v>
      </c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42"/>
      <c r="R1" s="42"/>
      <c r="S1" s="42"/>
      <c r="T1" s="42"/>
      <c r="U1" s="42"/>
      <c r="V1" s="42"/>
      <c r="W1" s="42"/>
      <c r="X1" s="42"/>
      <c r="Y1" s="42"/>
    </row>
    <row r="2" spans="1:51" ht="28.5" customHeight="1" x14ac:dyDescent="0.2">
      <c r="A2" s="50" t="s">
        <v>96</v>
      </c>
      <c r="B2" s="16"/>
      <c r="C2" s="16"/>
      <c r="D2" s="16"/>
      <c r="E2" s="16"/>
      <c r="F2" s="16"/>
      <c r="G2" s="16"/>
      <c r="H2" s="51" t="s">
        <v>104</v>
      </c>
      <c r="I2" s="51"/>
      <c r="J2" s="51" t="s">
        <v>43</v>
      </c>
      <c r="K2" s="51"/>
      <c r="L2" s="18"/>
      <c r="M2" s="18"/>
      <c r="N2" s="18"/>
      <c r="O2" s="18"/>
      <c r="P2" s="18"/>
      <c r="Q2" s="18"/>
      <c r="R2" s="18"/>
      <c r="S2" s="18"/>
      <c r="T2" s="18"/>
      <c r="U2" s="18"/>
      <c r="V2" s="18"/>
      <c r="W2" s="18"/>
      <c r="X2" s="18"/>
      <c r="Y2" s="18"/>
    </row>
    <row r="3" spans="1:51" s="4" customFormat="1" ht="21.75" customHeight="1" x14ac:dyDescent="0.25">
      <c r="A3" s="50"/>
      <c r="B3" s="3" t="s">
        <v>99</v>
      </c>
      <c r="C3" s="3" t="s">
        <v>100</v>
      </c>
      <c r="D3" s="3" t="s">
        <v>101</v>
      </c>
      <c r="E3" s="13" t="s">
        <v>52</v>
      </c>
      <c r="F3" s="13" t="s">
        <v>53</v>
      </c>
      <c r="G3" s="10" t="s">
        <v>8</v>
      </c>
      <c r="H3" s="19" t="s">
        <v>103</v>
      </c>
      <c r="I3" s="19" t="s">
        <v>102</v>
      </c>
      <c r="J3" s="19" t="s">
        <v>105</v>
      </c>
      <c r="K3" s="19" t="s">
        <v>102</v>
      </c>
      <c r="L3" s="19" t="s">
        <v>125</v>
      </c>
      <c r="M3" s="19" t="s">
        <v>54</v>
      </c>
      <c r="N3" s="19" t="s">
        <v>126</v>
      </c>
      <c r="O3" s="19" t="s">
        <v>55</v>
      </c>
      <c r="P3" s="19" t="s">
        <v>127</v>
      </c>
      <c r="Q3" s="19" t="s">
        <v>56</v>
      </c>
      <c r="R3" s="19" t="s">
        <v>129</v>
      </c>
      <c r="S3" s="19" t="s">
        <v>57</v>
      </c>
      <c r="T3" s="19" t="s">
        <v>130</v>
      </c>
      <c r="U3" s="19" t="s">
        <v>58</v>
      </c>
      <c r="V3" s="19" t="s">
        <v>131</v>
      </c>
      <c r="W3" s="19" t="s">
        <v>59</v>
      </c>
      <c r="X3" s="19" t="s">
        <v>132</v>
      </c>
      <c r="Y3" s="19" t="s">
        <v>60</v>
      </c>
      <c r="Z3" s="19" t="s">
        <v>133</v>
      </c>
      <c r="AA3" s="19" t="s">
        <v>61</v>
      </c>
      <c r="AB3" s="19" t="s">
        <v>134</v>
      </c>
      <c r="AC3" s="19" t="s">
        <v>62</v>
      </c>
      <c r="AD3" s="19" t="s">
        <v>135</v>
      </c>
      <c r="AE3" s="19" t="s">
        <v>63</v>
      </c>
      <c r="AF3" s="19" t="s">
        <v>136</v>
      </c>
      <c r="AG3" s="19" t="s">
        <v>64</v>
      </c>
      <c r="AH3" s="19" t="s">
        <v>137</v>
      </c>
      <c r="AI3" s="19" t="s">
        <v>65</v>
      </c>
      <c r="AJ3" s="19" t="s">
        <v>138</v>
      </c>
      <c r="AK3" s="19" t="s">
        <v>66</v>
      </c>
      <c r="AL3" s="19" t="s">
        <v>139</v>
      </c>
      <c r="AM3" s="19" t="s">
        <v>67</v>
      </c>
      <c r="AN3" s="19" t="s">
        <v>140</v>
      </c>
      <c r="AO3" s="19" t="s">
        <v>68</v>
      </c>
      <c r="AP3" s="19" t="s">
        <v>141</v>
      </c>
      <c r="AQ3" s="19" t="s">
        <v>69</v>
      </c>
      <c r="AR3" s="3" t="s">
        <v>142</v>
      </c>
      <c r="AS3" s="3" t="s">
        <v>70</v>
      </c>
      <c r="AT3" s="3" t="s">
        <v>143</v>
      </c>
      <c r="AU3" s="3" t="s">
        <v>71</v>
      </c>
      <c r="AV3" s="3" t="s">
        <v>144</v>
      </c>
      <c r="AW3" s="3" t="s">
        <v>72</v>
      </c>
      <c r="AX3" s="3" t="s">
        <v>145</v>
      </c>
      <c r="AY3" s="3" t="s">
        <v>73</v>
      </c>
    </row>
    <row r="4" spans="1:51" x14ac:dyDescent="0.2">
      <c r="A4" s="1">
        <v>1</v>
      </c>
      <c r="B4" s="9">
        <v>0.42084678220999999</v>
      </c>
      <c r="C4" s="9">
        <v>1.3851199999999999E-2</v>
      </c>
      <c r="D4" s="1" t="s">
        <v>13</v>
      </c>
      <c r="E4" s="14">
        <v>838.82104191693804</v>
      </c>
      <c r="F4" s="14">
        <v>613</v>
      </c>
      <c r="G4" s="11">
        <f>F4/E4</f>
        <v>0.73078758086364348</v>
      </c>
      <c r="H4" s="9">
        <v>8.5176050461370709E-3</v>
      </c>
      <c r="I4" s="9">
        <v>0.38506374565834917</v>
      </c>
      <c r="J4" s="9">
        <f>0.0717*F4*F4*E4/1000000000</f>
        <v>2.2600051091976162E-2</v>
      </c>
      <c r="K4" s="9">
        <f>ABS(J4-C4)/C4</f>
        <v>0.63163127324536239</v>
      </c>
      <c r="L4" s="20">
        <f>0.001*(40.67*POWER(B4,1.184)-3.218*G4)</f>
        <v>1.2244431318904412E-2</v>
      </c>
      <c r="M4" s="20">
        <f>ABS(L4-C4)/C4</f>
        <v>0.11600212841454803</v>
      </c>
      <c r="N4" s="20">
        <f>POWER(B4,1.4083)*0.0235</f>
        <v>6.9457909306349826E-3</v>
      </c>
      <c r="O4" s="20">
        <f>ABS(N4-C4)/C4</f>
        <v>0.49854229737243105</v>
      </c>
      <c r="P4" s="20">
        <f>0.0354*POWER(B4,1.3724)</f>
        <v>1.0793220625187307E-2</v>
      </c>
      <c r="Q4" s="20">
        <f>ABS(P4-C4)/C4</f>
        <v>0.22077360624441869</v>
      </c>
      <c r="R4" s="20">
        <f>0.087*POWER(B4,1.434)</f>
        <v>2.5148557785295008E-2</v>
      </c>
      <c r="S4" s="20">
        <f>ABS(R4-C4)/C4</f>
        <v>0.81562303520958546</v>
      </c>
      <c r="T4" s="20">
        <f>0.035*POWER(B4,1.5)</f>
        <v>9.5555141671434876E-3</v>
      </c>
      <c r="U4" s="20">
        <f>ABS(T4-C4)/C4</f>
        <v>0.31013095131515767</v>
      </c>
      <c r="V4" s="20">
        <f>0.104*POWER(B4,1.42)</f>
        <v>3.0429122936305803E-2</v>
      </c>
      <c r="W4" s="20">
        <f>ABS(V4-C4)/C4</f>
        <v>1.1968582459502286</v>
      </c>
      <c r="X4" s="20">
        <f>0.1217*POWER(B4*1000000,1.4129)/1000000000</f>
        <v>1.0755123290443078E-2</v>
      </c>
      <c r="Y4" s="20">
        <f>ABS(X4-C4)/C4</f>
        <v>0.22352407802623034</v>
      </c>
      <c r="Z4" s="20">
        <f>0.5057*POWER(B4*1000000,1.2884)/1000000000</f>
        <v>8.9128034492489371E-3</v>
      </c>
      <c r="AA4" s="20">
        <f>ABS(Z4-C4)/C4</f>
        <v>0.35653203698965164</v>
      </c>
      <c r="AB4" s="20">
        <f>0.1746*POWER(B4*1000000,1.3725)/1000000000</f>
        <v>9.144383773772349E-3</v>
      </c>
      <c r="AC4" s="20">
        <f>ABS(AB4-C4)/C4</f>
        <v>0.33981288453185649</v>
      </c>
      <c r="AD4" s="20">
        <f>0.3211*POWER(B4*1000000,1.324)/1000000000</f>
        <v>8.9738849225331381E-3</v>
      </c>
      <c r="AE4" s="20">
        <f>ABS(AD4-C4)/C4</f>
        <v>0.35212220439145064</v>
      </c>
      <c r="AF4" s="20">
        <f>0.1697*POWER(B4*1000000,1.3778)/1000000000</f>
        <v>9.5191880112773502E-3</v>
      </c>
      <c r="AG4" s="20">
        <f>ABS(AF4-C4)/C4</f>
        <v>0.31275355122463394</v>
      </c>
      <c r="AH4" s="20">
        <f>0.055*POWER(B4,1.25)</f>
        <v>1.8643081714561281E-2</v>
      </c>
      <c r="AI4" s="20">
        <f>ABS(AH4-C4)/C4</f>
        <v>0.34595426494175824</v>
      </c>
      <c r="AJ4" s="20">
        <f>0.2933*POWER(B4,1.3324)</f>
        <v>9.2575250337661591E-2</v>
      </c>
      <c r="AK4" s="20">
        <f>ABS(AJ4-C4)/C4</f>
        <v>5.6835545178512765</v>
      </c>
      <c r="AL4" s="20">
        <f>0.054393*POWER(B4*1000000,1.483009)/1000000000</f>
        <v>1.191707130493432E-2</v>
      </c>
      <c r="AM4" s="20">
        <f>ABS(AL4-C4)/C4</f>
        <v>0.13963618279034878</v>
      </c>
      <c r="AN4" s="20">
        <f>0.036*POWER(B4,1.49)</f>
        <v>9.9139626185762372E-3</v>
      </c>
      <c r="AO4" s="20">
        <f>ABS(AN4-C4)/C4</f>
        <v>0.28425243888065743</v>
      </c>
      <c r="AP4" s="20">
        <f>B4*1000000*(0.041*F4+2)/1000000000</f>
        <v>1.1418835741703931E-2</v>
      </c>
      <c r="AQ4" s="20">
        <f>ABS(AP4-C4)/C4</f>
        <v>0.17560675308248153</v>
      </c>
      <c r="AR4" s="20">
        <f>(0.003114*B4+0.1685*B4*B4)</f>
        <v>3.115389125506407E-2</v>
      </c>
      <c r="AS4" s="20">
        <f>ABS(AR4-C4)/C4</f>
        <v>1.2491835548590786</v>
      </c>
      <c r="AT4" s="20">
        <f>(0.0578*POWER(B4,1.5))</f>
        <v>1.5780249110311242E-2</v>
      </c>
      <c r="AU4" s="20">
        <f>ABS(AT4-C4)/C4</f>
        <v>0.13926945754239656</v>
      </c>
      <c r="AV4" s="20">
        <f>(43.24*POWER(B4,1.5307))*0.001</f>
        <v>1.1495617604270075E-2</v>
      </c>
      <c r="AW4" s="20">
        <f>ABS(AV4-C4)/C4</f>
        <v>0.17006341657978549</v>
      </c>
      <c r="AX4" s="20">
        <f>(0.0493*POWER(B4,0.9304))</f>
        <v>2.2035956126890997E-2</v>
      </c>
      <c r="AY4" s="20">
        <f>ABS(AX4-C4)/C4</f>
        <v>0.59090592345002579</v>
      </c>
    </row>
    <row r="5" spans="1:51" x14ac:dyDescent="0.2">
      <c r="A5" s="1">
        <v>2</v>
      </c>
      <c r="B5" s="9">
        <v>9.4086583918899999E-2</v>
      </c>
      <c r="C5" s="9">
        <v>2.5329699999999998E-3</v>
      </c>
      <c r="D5" s="1" t="s">
        <v>74</v>
      </c>
      <c r="E5" s="14">
        <v>427.53678478440798</v>
      </c>
      <c r="F5" s="14">
        <v>300</v>
      </c>
      <c r="G5" s="11">
        <v>0.64</v>
      </c>
      <c r="H5" s="9">
        <v>2.207242218358935E-3</v>
      </c>
      <c r="I5" s="9">
        <v>0.12859519916977508</v>
      </c>
      <c r="J5" s="9">
        <f>0.0717*F5*F5*E5/1000000000</f>
        <v>2.7588948722137852E-3</v>
      </c>
      <c r="K5" s="9">
        <f>ABS(J5-C5)/C5</f>
        <v>8.9193662859720149E-2</v>
      </c>
      <c r="L5" s="20">
        <f>0.001*(557.4*POWER(B5,2.455)+0.2005*G5)</f>
        <v>1.811681805873382E-3</v>
      </c>
      <c r="M5" s="20">
        <f>ABS(L5-C5)/C5</f>
        <v>0.28475986455687113</v>
      </c>
      <c r="N5" s="20">
        <f t="shared" ref="N5:N47" si="0">POWER(B5,1.4083)*0.0235</f>
        <v>8.4233902730473128E-4</v>
      </c>
      <c r="O5" s="20">
        <f>ABS(N5-C5)/C5</f>
        <v>0.66745005771693655</v>
      </c>
      <c r="P5" s="20">
        <f t="shared" ref="P5:P47" si="1">0.0354*POWER(B5,1.3724)</f>
        <v>1.3812512314469651E-3</v>
      </c>
      <c r="Q5" s="20">
        <f>ABS(P5-C5)/C5</f>
        <v>0.45469104195984744</v>
      </c>
      <c r="R5" s="20">
        <f t="shared" ref="R5:R47" si="2">0.087*POWER(B5,1.434)</f>
        <v>2.9346612338242354E-3</v>
      </c>
      <c r="S5" s="20">
        <f>ABS(R5-C5)/C5</f>
        <v>0.15858507357933005</v>
      </c>
      <c r="T5" s="20">
        <f t="shared" ref="T5:T47" si="3">0.035*POWER(B5,1.5)</f>
        <v>1.0100888919029709E-3</v>
      </c>
      <c r="U5" s="20">
        <f>ABS(T5-C5)/C5</f>
        <v>0.60122350762031496</v>
      </c>
      <c r="V5" s="20">
        <f t="shared" ref="V5:V47" si="4">0.104*POWER(B5,1.42)</f>
        <v>3.6261241900766082E-3</v>
      </c>
      <c r="W5" s="20">
        <f>ABS(V5-C5)/C5</f>
        <v>0.43157012916718651</v>
      </c>
      <c r="X5" s="20">
        <f t="shared" ref="X5:X47" si="5">0.1217*POWER(B5*1000000,1.4129)/1000000000</f>
        <v>1.2953521977768976E-3</v>
      </c>
      <c r="Y5" s="20">
        <f>ABS(X5-C5)/C5</f>
        <v>0.48860341899947585</v>
      </c>
      <c r="Z5" s="20">
        <f t="shared" ref="Z5:Z47" si="6">0.5057*POWER(B5*1000000,1.2884)/1000000000</f>
        <v>1.293558407420568E-3</v>
      </c>
      <c r="AA5" s="20">
        <f>ABS(Z5-C5)/C5</f>
        <v>0.4893115957075812</v>
      </c>
      <c r="AB5" s="20">
        <f t="shared" ref="AB5:AB47" si="7">0.1746*POWER(B5*1000000,1.3725)/1000000000</f>
        <v>1.1700677474920456E-3</v>
      </c>
      <c r="AC5" s="20">
        <f>ABS(AB5-C5)/C5</f>
        <v>0.53806490108763794</v>
      </c>
      <c r="AD5" s="20">
        <f t="shared" ref="AD5:AD47" si="8">0.3211*POWER(B5*1000000,1.324)/1000000000</f>
        <v>1.2347839649792501E-3</v>
      </c>
      <c r="AE5" s="20">
        <f>ABS(AD5-C5)/C5</f>
        <v>0.51251536142186838</v>
      </c>
      <c r="AF5" s="20">
        <f t="shared" ref="AF5:AF47" si="9">0.1697*POWER(B5*1000000,1.3778)/1000000000</f>
        <v>1.2083932984906264E-3</v>
      </c>
      <c r="AG5" s="20">
        <f>ABS(AF5-C5)/C5</f>
        <v>0.52293422405688716</v>
      </c>
      <c r="AH5" s="20">
        <f t="shared" ref="AH5:AH47" si="10">0.055*POWER(B5,1.25)</f>
        <v>2.8659744551402305E-3</v>
      </c>
      <c r="AI5" s="20">
        <f>ABS(AH5-C5)/C5</f>
        <v>0.13146798230544801</v>
      </c>
      <c r="AJ5" s="20">
        <f t="shared" ref="AJ5:AJ47" si="11">0.2933*POWER(B5,1.3324)</f>
        <v>1.257883357365722E-2</v>
      </c>
      <c r="AK5" s="20">
        <f>ABS(AJ5-C5)/C5</f>
        <v>3.9660412771004876</v>
      </c>
      <c r="AL5" s="20">
        <f t="shared" ref="AL5:AL47" si="12">0.054393*POWER(B5*1000000,1.483009)/1000000000</f>
        <v>1.2921988620307073E-3</v>
      </c>
      <c r="AM5" s="20">
        <f>ABS(AL5-C5)/C5</f>
        <v>0.48984833534123684</v>
      </c>
      <c r="AN5" s="20">
        <f t="shared" ref="AN5:AN47" si="13">0.036*POWER(B5,1.49)</f>
        <v>1.0637970325952993E-3</v>
      </c>
      <c r="AO5" s="20">
        <f>ABS(AN5-C5)/C5</f>
        <v>0.58001988472216437</v>
      </c>
      <c r="AP5" s="20">
        <f t="shared" ref="AP5:AP47" si="14">B5*1000000*(0.041*F5+2)/1000000000</f>
        <v>1.3454381500402702E-3</v>
      </c>
      <c r="AQ5" s="20">
        <f>ABS(AP5-C5)/C5</f>
        <v>0.46882981241772692</v>
      </c>
      <c r="AR5" s="20">
        <f t="shared" ref="AR5:AR47" si="15">(0.003114*B5+0.1685*B5*B5)</f>
        <v>1.7845956909129585E-3</v>
      </c>
      <c r="AS5" s="20">
        <f>ABS(AR5-C5)/C5</f>
        <v>0.29545328570296586</v>
      </c>
      <c r="AT5" s="20">
        <f t="shared" ref="AT5:AT47" si="16">(0.0578*POWER(B5,1.5))</f>
        <v>1.6680896557711917E-3</v>
      </c>
      <c r="AU5" s="20">
        <f>ABS(AT5-C5)/C5</f>
        <v>0.34144910687012014</v>
      </c>
      <c r="AV5" s="20">
        <f t="shared" ref="AV5:AV47" si="17">(43.24*POWER(B5,1.5307))*0.001</f>
        <v>1.1605518186303383E-3</v>
      </c>
      <c r="AW5" s="20">
        <f>ABS(AV5-C5)/C5</f>
        <v>0.5418217276042202</v>
      </c>
      <c r="AX5" s="20">
        <f t="shared" ref="AX5:AX47" si="18">(0.0493*POWER(B5,0.9304))</f>
        <v>5.4678562928531724E-3</v>
      </c>
      <c r="AY5" s="20">
        <f>ABS(AX5-C5)/C5</f>
        <v>1.1586739254129235</v>
      </c>
    </row>
    <row r="6" spans="1:51" x14ac:dyDescent="0.2">
      <c r="A6" s="1">
        <v>3</v>
      </c>
      <c r="B6" s="9">
        <v>0.28705720491999998</v>
      </c>
      <c r="C6" s="9">
        <v>3.8829200000000002E-3</v>
      </c>
      <c r="D6" s="1" t="s">
        <v>17</v>
      </c>
      <c r="E6" s="14">
        <v>1180.9512353790501</v>
      </c>
      <c r="F6" s="14">
        <v>288</v>
      </c>
      <c r="G6" s="11">
        <v>0.23</v>
      </c>
      <c r="H6" s="9">
        <v>3.1617254283825276E-3</v>
      </c>
      <c r="I6" s="9">
        <v>0.18573510956122519</v>
      </c>
      <c r="J6" s="9">
        <f>0.0717*F6*F6*E6/1000000000</f>
        <v>7.0232171414639707E-3</v>
      </c>
      <c r="K6" s="9">
        <f>ABS(J6-C6)/C6</f>
        <v>0.80874628925241066</v>
      </c>
      <c r="L6" s="20">
        <f>0.001*(40.67*POWER(B6,1.184)-3.218*G6)</f>
        <v>8.5390233339816424E-3</v>
      </c>
      <c r="M6" s="20">
        <f>ABS(L6-C6)/C6</f>
        <v>1.1991241987941144</v>
      </c>
      <c r="N6" s="20">
        <f t="shared" si="0"/>
        <v>4.0525168842234548E-3</v>
      </c>
      <c r="O6" s="20">
        <f>ABS(N6-C6)/C6</f>
        <v>4.3677666349925981E-2</v>
      </c>
      <c r="P6" s="20">
        <f t="shared" si="1"/>
        <v>6.384386421923469E-3</v>
      </c>
      <c r="Q6" s="20">
        <f>ABS(P6-C6)/C6</f>
        <v>0.64422301307352936</v>
      </c>
      <c r="R6" s="20">
        <f t="shared" si="2"/>
        <v>1.452934420629258E-2</v>
      </c>
      <c r="S6" s="20">
        <f>ABS(R6-C6)/C6</f>
        <v>2.7418603026311588</v>
      </c>
      <c r="T6" s="20">
        <f t="shared" si="3"/>
        <v>5.3829546629632994E-3</v>
      </c>
      <c r="U6" s="20">
        <f>ABS(T6-C6)/C6</f>
        <v>0.38631613913325513</v>
      </c>
      <c r="V6" s="20">
        <f t="shared" si="4"/>
        <v>1.767455714384197E-2</v>
      </c>
      <c r="W6" s="20">
        <f>ABS(V6-C6)/C6</f>
        <v>3.5518725968709037</v>
      </c>
      <c r="X6" s="20">
        <f t="shared" si="5"/>
        <v>6.2640354057221454E-3</v>
      </c>
      <c r="Y6" s="20">
        <f>ABS(X6-C6)/C6</f>
        <v>0.61322803604559073</v>
      </c>
      <c r="Z6" s="20">
        <f t="shared" si="6"/>
        <v>5.4442681412036897E-3</v>
      </c>
      <c r="AA6" s="20">
        <f>ABS(Z6-C6)/C6</f>
        <v>0.40210669836197743</v>
      </c>
      <c r="AB6" s="20">
        <f t="shared" si="7"/>
        <v>5.4088624775193821E-3</v>
      </c>
      <c r="AC6" s="20">
        <f>ABS(AB6-C6)/C6</f>
        <v>0.39298838954173193</v>
      </c>
      <c r="AD6" s="20">
        <f t="shared" si="8"/>
        <v>5.4074253883397028E-3</v>
      </c>
      <c r="AE6" s="20">
        <f>ABS(AD6-C6)/C6</f>
        <v>0.3926182842653731</v>
      </c>
      <c r="AF6" s="20">
        <f t="shared" si="9"/>
        <v>5.6191519371933361E-3</v>
      </c>
      <c r="AG6" s="20">
        <f>ABS(AF6-C6)/C6</f>
        <v>0.44714594614190761</v>
      </c>
      <c r="AH6" s="20">
        <f t="shared" si="10"/>
        <v>1.1556418324621924E-2</v>
      </c>
      <c r="AI6" s="20">
        <f>ABS(AH6-C6)/C6</f>
        <v>1.9762184965494842</v>
      </c>
      <c r="AJ6" s="20">
        <f t="shared" si="11"/>
        <v>5.5604408874764595E-2</v>
      </c>
      <c r="AK6" s="20">
        <f>ABS(AJ6-C6)/C6</f>
        <v>13.320256115182541</v>
      </c>
      <c r="AL6" s="20">
        <f t="shared" si="12"/>
        <v>6.7570844748330141E-3</v>
      </c>
      <c r="AM6" s="20">
        <f>ABS(AL6-C6)/C6</f>
        <v>0.74020697692278326</v>
      </c>
      <c r="AN6" s="20">
        <f t="shared" si="13"/>
        <v>5.6062891600793165E-3</v>
      </c>
      <c r="AO6" s="20">
        <f>ABS(AN6-C6)/C6</f>
        <v>0.44383329043073672</v>
      </c>
      <c r="AP6" s="20">
        <f t="shared" si="14"/>
        <v>3.9636858855353601E-3</v>
      </c>
      <c r="AQ6" s="20">
        <f>ABS(AP6-C6)/C6</f>
        <v>2.0800296049200057E-2</v>
      </c>
      <c r="AR6" s="20">
        <f t="shared" si="15"/>
        <v>1.4778605990178243E-2</v>
      </c>
      <c r="AS6" s="20">
        <f>ABS(AR6-C6)/C6</f>
        <v>2.8060547191748073</v>
      </c>
      <c r="AT6" s="20">
        <f t="shared" si="16"/>
        <v>8.8895651291222462E-3</v>
      </c>
      <c r="AU6" s="20">
        <f>ABS(AT6-C6)/C6</f>
        <v>1.2894020811972038</v>
      </c>
      <c r="AV6" s="20">
        <f t="shared" si="17"/>
        <v>6.4002655650560189E-3</v>
      </c>
      <c r="AW6" s="20">
        <f>ABS(AV6-C6)/C6</f>
        <v>0.64831249808289082</v>
      </c>
      <c r="AX6" s="20">
        <f t="shared" si="18"/>
        <v>1.5436213148846465E-2</v>
      </c>
      <c r="AY6" s="20">
        <f>ABS(AX6-C6)/C6</f>
        <v>2.9754136445887283</v>
      </c>
    </row>
    <row r="7" spans="1:51" x14ac:dyDescent="0.2">
      <c r="A7" s="1">
        <v>4</v>
      </c>
      <c r="B7" s="9">
        <v>0.45065536426500002</v>
      </c>
      <c r="C7" s="9">
        <v>4.27561E-3</v>
      </c>
      <c r="D7" s="1" t="s">
        <v>18</v>
      </c>
      <c r="E7" s="14">
        <v>1354.75264954006</v>
      </c>
      <c r="F7" s="14">
        <v>373</v>
      </c>
      <c r="G7" s="11">
        <v>0.28000000000000003</v>
      </c>
      <c r="H7" s="9">
        <v>4.5119051164013652E-3</v>
      </c>
      <c r="I7" s="9">
        <v>5.5265825555035425E-2</v>
      </c>
      <c r="J7" s="9">
        <f>0.0717*F7*F7*E7/1000000000</f>
        <v>1.3514401844792493E-2</v>
      </c>
      <c r="K7" s="9">
        <f>ABS(J7-C7)/C7</f>
        <v>2.1608125728942755</v>
      </c>
      <c r="L7" s="20">
        <f t="shared" ref="L7:L47" si="19">0.001*(40.67*POWER(B7,1.184)-3.218*G7)</f>
        <v>1.4926962625230437E-2</v>
      </c>
      <c r="M7" s="20">
        <f>ABS(L7-C7)/C7</f>
        <v>2.491189005833188</v>
      </c>
      <c r="N7" s="20">
        <f t="shared" si="0"/>
        <v>7.6485152144789128E-3</v>
      </c>
      <c r="O7" s="20">
        <f>ABS(N7-C7)/C7</f>
        <v>0.78887111183641934</v>
      </c>
      <c r="P7" s="20">
        <f t="shared" si="1"/>
        <v>1.185603616856672E-2</v>
      </c>
      <c r="Q7" s="20">
        <f>ABS(P7-C7)/C7</f>
        <v>1.7729461219724718</v>
      </c>
      <c r="R7" s="20">
        <f t="shared" si="2"/>
        <v>2.7741652675484216E-2</v>
      </c>
      <c r="S7" s="20">
        <f>ABS(R7-C7)/C7</f>
        <v>5.4883496566534875</v>
      </c>
      <c r="T7" s="20">
        <f t="shared" si="3"/>
        <v>1.0588510260099611E-2</v>
      </c>
      <c r="U7" s="20">
        <f>ABS(T7-C7)/C7</f>
        <v>1.4764911346216354</v>
      </c>
      <c r="V7" s="20">
        <f t="shared" si="4"/>
        <v>3.3534558509899649E-2</v>
      </c>
      <c r="W7" s="20">
        <f>ABS(V7-C7)/C7</f>
        <v>6.8432220220973496</v>
      </c>
      <c r="X7" s="20">
        <f t="shared" si="5"/>
        <v>1.1846976740393833E-2</v>
      </c>
      <c r="Y7" s="20">
        <f>ABS(X7-C7)/C7</f>
        <v>1.7708272598281494</v>
      </c>
      <c r="Z7" s="20">
        <f t="shared" si="6"/>
        <v>9.7343344902141894E-3</v>
      </c>
      <c r="AA7" s="20">
        <f>ABS(Z7-C7)/C7</f>
        <v>1.2767124434207491</v>
      </c>
      <c r="AB7" s="20">
        <f t="shared" si="7"/>
        <v>1.0044906007602116E-2</v>
      </c>
      <c r="AC7" s="20">
        <f>ABS(AB7-C7)/C7</f>
        <v>1.3493503868692691</v>
      </c>
      <c r="AD7" s="20">
        <f t="shared" si="8"/>
        <v>9.8249530357338508E-3</v>
      </c>
      <c r="AE7" s="20">
        <f>ABS(AD7-C7)/C7</f>
        <v>1.2979067397947546</v>
      </c>
      <c r="AF7" s="20">
        <f t="shared" si="9"/>
        <v>1.0460413592131771E-2</v>
      </c>
      <c r="AG7" s="20">
        <f>ABS(AF7-C7)/C7</f>
        <v>1.4465312767375347</v>
      </c>
      <c r="AH7" s="20">
        <f t="shared" si="10"/>
        <v>2.0308056858986401E-2</v>
      </c>
      <c r="AI7" s="20">
        <f>ABS(AH7-C7)/C7</f>
        <v>3.7497449156930593</v>
      </c>
      <c r="AJ7" s="20">
        <f t="shared" si="11"/>
        <v>0.10141321120357752</v>
      </c>
      <c r="AK7" s="20">
        <f>ABS(AJ7-C7)/C7</f>
        <v>22.719004119547275</v>
      </c>
      <c r="AL7" s="20">
        <f t="shared" si="12"/>
        <v>1.3190017063631968E-2</v>
      </c>
      <c r="AM7" s="20">
        <f>ABS(AL7-C7)/C7</f>
        <v>2.0849439176239102</v>
      </c>
      <c r="AN7" s="20">
        <f t="shared" si="13"/>
        <v>1.0978193283133384E-2</v>
      </c>
      <c r="AO7" s="20">
        <f>ABS(AN7-C7)/C7</f>
        <v>1.5676320532353005</v>
      </c>
      <c r="AP7" s="20">
        <f t="shared" si="14"/>
        <v>7.7931832142346452E-3</v>
      </c>
      <c r="AQ7" s="20">
        <f>ABS(AP7-C7)/C7</f>
        <v>0.82270675160612061</v>
      </c>
      <c r="AR7" s="20">
        <f t="shared" si="15"/>
        <v>3.5624049166249359E-2</v>
      </c>
      <c r="AS7" s="20">
        <f>ABS(AR7-C7)/C7</f>
        <v>7.3319220336394944</v>
      </c>
      <c r="AT7" s="20">
        <f t="shared" si="16"/>
        <v>1.7486168372393071E-2</v>
      </c>
      <c r="AU7" s="20">
        <f>ABS(AT7-C7)/C7</f>
        <v>3.0897482166037293</v>
      </c>
      <c r="AV7" s="20">
        <f t="shared" si="17"/>
        <v>1.2765138471657339E-2</v>
      </c>
      <c r="AW7" s="20">
        <f>ABS(AV7-C7)/C7</f>
        <v>1.985571291969412</v>
      </c>
      <c r="AX7" s="20">
        <f t="shared" si="18"/>
        <v>2.3484638740159252E-2</v>
      </c>
      <c r="AY7" s="20">
        <f>ABS(AX7-C7)/C7</f>
        <v>4.4926989926956047</v>
      </c>
    </row>
    <row r="8" spans="1:51" x14ac:dyDescent="0.2">
      <c r="A8" s="1">
        <v>5</v>
      </c>
      <c r="B8" s="9">
        <v>0.29462136110999998</v>
      </c>
      <c r="C8" s="9">
        <v>3.4525699999999999E-3</v>
      </c>
      <c r="D8" s="1" t="s">
        <v>19</v>
      </c>
      <c r="E8" s="14">
        <v>1436.2074083816999</v>
      </c>
      <c r="F8" s="14">
        <v>230</v>
      </c>
      <c r="G8" s="11">
        <v>0.13</v>
      </c>
      <c r="H8" s="9">
        <v>3.0013551313397531E-3</v>
      </c>
      <c r="I8" s="9">
        <v>0.13068956419717687</v>
      </c>
      <c r="J8" s="9">
        <f>0.0717*F8*F8*E8/1000000000</f>
        <v>5.4474341654732004E-3</v>
      </c>
      <c r="K8" s="9">
        <f>ABS(J8-C8)/C8</f>
        <v>0.57779108474938978</v>
      </c>
      <c r="L8" s="20">
        <f t="shared" si="19"/>
        <v>9.1510228533525848E-3</v>
      </c>
      <c r="M8" s="20">
        <f>ABS(L8-C8)/C8</f>
        <v>1.6504959648472253</v>
      </c>
      <c r="N8" s="20">
        <f t="shared" si="0"/>
        <v>4.2037093391535645E-3</v>
      </c>
      <c r="O8" s="20">
        <f>ABS(N8-C8)/C8</f>
        <v>0.21755948153218174</v>
      </c>
      <c r="P8" s="20">
        <f t="shared" si="1"/>
        <v>6.6163960457670239E-3</v>
      </c>
      <c r="Q8" s="20">
        <f>ABS(P8-C8)/C8</f>
        <v>0.9163683997042853</v>
      </c>
      <c r="R8" s="20">
        <f t="shared" si="2"/>
        <v>1.5081486881770925E-2</v>
      </c>
      <c r="S8" s="20">
        <f>ABS(R8-C8)/C8</f>
        <v>3.3681914868549878</v>
      </c>
      <c r="T8" s="20">
        <f t="shared" si="3"/>
        <v>5.5971170820468428E-3</v>
      </c>
      <c r="U8" s="20">
        <f>ABS(T8-C8)/C8</f>
        <v>0.62114514174856494</v>
      </c>
      <c r="V8" s="20">
        <f t="shared" si="4"/>
        <v>1.8339544636781065E-2</v>
      </c>
      <c r="W8" s="20">
        <f>ABS(V8-C8)/C8</f>
        <v>4.3118530940085398</v>
      </c>
      <c r="X8" s="20">
        <f t="shared" si="5"/>
        <v>6.4985132834471408E-3</v>
      </c>
      <c r="Y8" s="20">
        <f>ABS(X8-C8)/C8</f>
        <v>0.88222491750989585</v>
      </c>
      <c r="Z8" s="20">
        <f t="shared" si="6"/>
        <v>5.6298002964447107E-3</v>
      </c>
      <c r="AA8" s="20">
        <f>ABS(Z8-C8)/C8</f>
        <v>0.63061148548609036</v>
      </c>
      <c r="AB8" s="20">
        <f t="shared" si="7"/>
        <v>5.605435984611197E-3</v>
      </c>
      <c r="AC8" s="20">
        <f>ABS(AB8-C8)/C8</f>
        <v>0.62355462296526853</v>
      </c>
      <c r="AD8" s="20">
        <f t="shared" si="8"/>
        <v>5.5968819672062436E-3</v>
      </c>
      <c r="AE8" s="20">
        <f>ABS(AD8-C8)/C8</f>
        <v>0.62107704324785418</v>
      </c>
      <c r="AF8" s="20">
        <f t="shared" si="9"/>
        <v>5.824170772179494E-3</v>
      </c>
      <c r="AG8" s="20">
        <f>ABS(AF8-C8)/C8</f>
        <v>0.6869088163830116</v>
      </c>
      <c r="AH8" s="20">
        <f t="shared" si="10"/>
        <v>1.1938313491012435E-2</v>
      </c>
      <c r="AI8" s="20">
        <f>ABS(AH8-C8)/C8</f>
        <v>2.4578049079417461</v>
      </c>
      <c r="AJ8" s="20">
        <f t="shared" si="11"/>
        <v>5.7565161194403539E-2</v>
      </c>
      <c r="AK8" s="20">
        <f>ABS(AJ8-C8)/C8</f>
        <v>15.673133692989147</v>
      </c>
      <c r="AL8" s="20">
        <f t="shared" si="12"/>
        <v>7.0228127900347189E-3</v>
      </c>
      <c r="AM8" s="20">
        <f>ABS(AL8-C8)/C8</f>
        <v>1.0340826659661408</v>
      </c>
      <c r="AN8" s="20">
        <f t="shared" si="13"/>
        <v>5.8278210232726013E-3</v>
      </c>
      <c r="AO8" s="20">
        <f>ABS(AN8-C8)/C8</f>
        <v>0.68796607259884712</v>
      </c>
      <c r="AP8" s="20">
        <f t="shared" si="14"/>
        <v>3.3675221574872996E-3</v>
      </c>
      <c r="AQ8" s="20">
        <f>ABS(AP8-C8)/C8</f>
        <v>2.4633198606458441E-2</v>
      </c>
      <c r="AR8" s="20">
        <f t="shared" si="15"/>
        <v>1.5543545190655608E-2</v>
      </c>
      <c r="AS8" s="20">
        <f>ABS(AR8-C8)/C8</f>
        <v>3.502021737620268</v>
      </c>
      <c r="AT8" s="20">
        <f t="shared" si="16"/>
        <v>9.2432390669230698E-3</v>
      </c>
      <c r="AU8" s="20">
        <f>ABS(AT8-C8)/C8</f>
        <v>1.6772054055162009</v>
      </c>
      <c r="AV8" s="20">
        <f t="shared" si="17"/>
        <v>6.660217999252236E-3</v>
      </c>
      <c r="AW8" s="20">
        <f>ABS(AV8-C8)/C8</f>
        <v>0.9290609601694495</v>
      </c>
      <c r="AX8" s="20">
        <f t="shared" si="18"/>
        <v>1.5814314097311932E-2</v>
      </c>
      <c r="AY8" s="20">
        <f>ABS(AX8-C8)/C8</f>
        <v>3.580447057499756</v>
      </c>
    </row>
    <row r="9" spans="1:51" x14ac:dyDescent="0.2">
      <c r="A9" s="1">
        <v>6</v>
      </c>
      <c r="B9" s="9">
        <v>0.405827731641</v>
      </c>
      <c r="C9" s="9">
        <v>2.6075299999999998E-3</v>
      </c>
      <c r="D9" s="1" t="s">
        <v>21</v>
      </c>
      <c r="E9" s="14">
        <v>1032</v>
      </c>
      <c r="F9" s="14">
        <v>390</v>
      </c>
      <c r="G9" s="11">
        <v>0.3</v>
      </c>
      <c r="H9" s="9">
        <v>2.7108928645456303E-3</v>
      </c>
      <c r="I9" s="9">
        <v>3.9640143946811847E-2</v>
      </c>
      <c r="J9" s="9">
        <f>0.0717*F9*F9*E9/1000000000</f>
        <v>1.125454824E-2</v>
      </c>
      <c r="K9" s="9">
        <f>ABS(J9-C9)/C9</f>
        <v>3.3161721015673842</v>
      </c>
      <c r="L9" s="20">
        <f t="shared" si="19"/>
        <v>1.3016003501578607E-2</v>
      </c>
      <c r="M9" s="20">
        <f>ABS(L9-C9)/C9</f>
        <v>3.9916984662031143</v>
      </c>
      <c r="N9" s="20">
        <f t="shared" si="0"/>
        <v>6.5992640751625928E-3</v>
      </c>
      <c r="O9" s="20">
        <f>ABS(N9-C9)/C9</f>
        <v>1.5308487630679584</v>
      </c>
      <c r="P9" s="20">
        <f t="shared" si="1"/>
        <v>1.026813191330367E-2</v>
      </c>
      <c r="Q9" s="20">
        <f>ABS(P9-C9)/C9</f>
        <v>2.9378768080534723</v>
      </c>
      <c r="R9" s="20">
        <f t="shared" si="2"/>
        <v>2.3871586327631616E-2</v>
      </c>
      <c r="S9" s="20">
        <f>ABS(R9-C9)/C9</f>
        <v>8.1548654579742585</v>
      </c>
      <c r="T9" s="20">
        <f t="shared" si="3"/>
        <v>9.0485840589753473E-3</v>
      </c>
      <c r="U9" s="20">
        <f>ABS(T9-C9)/C9</f>
        <v>2.47017447890354</v>
      </c>
      <c r="V9" s="20">
        <f t="shared" si="4"/>
        <v>2.8898718362289334E-2</v>
      </c>
      <c r="W9" s="20">
        <f>ABS(V9-C9)/C9</f>
        <v>10.082794200752948</v>
      </c>
      <c r="X9" s="20">
        <f t="shared" si="5"/>
        <v>1.0216840071640724E-2</v>
      </c>
      <c r="Y9" s="20">
        <f>ABS(X9-C9)/C9</f>
        <v>2.9182061459084743</v>
      </c>
      <c r="Z9" s="20">
        <f t="shared" si="6"/>
        <v>8.5051196263073101E-3</v>
      </c>
      <c r="AA9" s="20">
        <f>ABS(Z9-C9)/C9</f>
        <v>2.2617533168582185</v>
      </c>
      <c r="AB9" s="20">
        <f t="shared" si="7"/>
        <v>8.6994791358876809E-3</v>
      </c>
      <c r="AC9" s="20">
        <f>ABS(AB9-C9)/C9</f>
        <v>2.3362911014974634</v>
      </c>
      <c r="AD9" s="20">
        <f t="shared" si="8"/>
        <v>8.5523357781985675E-3</v>
      </c>
      <c r="AE9" s="20">
        <f>ABS(AD9-C9)/C9</f>
        <v>2.2798609328362733</v>
      </c>
      <c r="AF9" s="20">
        <f t="shared" si="9"/>
        <v>9.0543038543947855E-3</v>
      </c>
      <c r="AG9" s="20">
        <f>ABS(AF9-C9)/C9</f>
        <v>2.4723680473071394</v>
      </c>
      <c r="AH9" s="20">
        <f t="shared" si="10"/>
        <v>1.781516463837244E-2</v>
      </c>
      <c r="AI9" s="20">
        <f>ABS(AH9-C9)/C9</f>
        <v>5.8321992990962483</v>
      </c>
      <c r="AJ9" s="20">
        <f t="shared" si="11"/>
        <v>8.8199591054268944E-2</v>
      </c>
      <c r="AK9" s="20">
        <f>ABS(AJ9-C9)/C9</f>
        <v>32.824957355914968</v>
      </c>
      <c r="AL9" s="20">
        <f t="shared" si="12"/>
        <v>1.1291828132198334E-2</v>
      </c>
      <c r="AM9" s="20">
        <f>ABS(AL9-C9)/C9</f>
        <v>3.3304691152923782</v>
      </c>
      <c r="AN9" s="20">
        <f t="shared" si="13"/>
        <v>9.3914286732550509E-3</v>
      </c>
      <c r="AO9" s="20">
        <f>ABS(AN9-C9)/C9</f>
        <v>2.6016569984832585</v>
      </c>
      <c r="AP9" s="20">
        <f t="shared" si="14"/>
        <v>7.3008408922215912E-3</v>
      </c>
      <c r="AQ9" s="20">
        <f>ABS(AP9-C9)/C9</f>
        <v>1.7999067670253424</v>
      </c>
      <c r="AR9" s="20">
        <f t="shared" si="15"/>
        <v>2.9015048455386275E-2</v>
      </c>
      <c r="AS9" s="20">
        <f>ABS(AR9-C9)/C9</f>
        <v>10.127407337743488</v>
      </c>
      <c r="AT9" s="20">
        <f t="shared" si="16"/>
        <v>1.4943090245964999E-2</v>
      </c>
      <c r="AU9" s="20">
        <f>ABS(AT9-C9)/C9</f>
        <v>4.730745282303559</v>
      </c>
      <c r="AV9" s="20">
        <f t="shared" si="17"/>
        <v>1.0873625140799689E-2</v>
      </c>
      <c r="AW9" s="20">
        <f>ABS(AV9-C9)/C9</f>
        <v>3.1700863042034757</v>
      </c>
      <c r="AX9" s="20">
        <f t="shared" si="18"/>
        <v>2.1303357530150155E-2</v>
      </c>
      <c r="AY9" s="20">
        <f>ABS(AX9-C9)/C9</f>
        <v>7.1699376536991544</v>
      </c>
    </row>
    <row r="10" spans="1:51" x14ac:dyDescent="0.2">
      <c r="A10" s="1">
        <v>7</v>
      </c>
      <c r="B10" s="9">
        <v>0.60118023196299997</v>
      </c>
      <c r="C10" s="9">
        <v>1.8594099999999999E-2</v>
      </c>
      <c r="D10" s="1" t="s">
        <v>22</v>
      </c>
      <c r="E10" s="14">
        <v>1721.2300377213601</v>
      </c>
      <c r="F10" s="14">
        <v>500</v>
      </c>
      <c r="G10" s="11">
        <v>0.28999999999999998</v>
      </c>
      <c r="H10" s="9">
        <v>1.3607359536905271E-2</v>
      </c>
      <c r="I10" s="9">
        <v>0.26818939680300352</v>
      </c>
      <c r="J10" s="9">
        <f>0.0717*F10*F10*E10/1000000000</f>
        <v>3.0853048426155379E-2</v>
      </c>
      <c r="K10" s="9">
        <f>ABS(J10-C10)/C10</f>
        <v>0.65929237909634675</v>
      </c>
      <c r="L10" s="20">
        <f t="shared" si="19"/>
        <v>2.1331422561780649E-2</v>
      </c>
      <c r="M10" s="20">
        <f>ABS(L10-C10)/C10</f>
        <v>0.14721457676255642</v>
      </c>
      <c r="N10" s="20">
        <f t="shared" si="0"/>
        <v>1.1477311520140393E-2</v>
      </c>
      <c r="O10" s="20">
        <f>ABS(N10-C10)/C10</f>
        <v>0.38274444473567454</v>
      </c>
      <c r="P10" s="20">
        <f t="shared" si="1"/>
        <v>1.760797045614582E-2</v>
      </c>
      <c r="Q10" s="20">
        <f>ABS(P10-C10)/C10</f>
        <v>5.3034540195770662E-2</v>
      </c>
      <c r="R10" s="20">
        <f t="shared" si="2"/>
        <v>4.1938411864503665E-2</v>
      </c>
      <c r="S10" s="20">
        <f>ABS(R10-C10)/C10</f>
        <v>1.2554687704435099</v>
      </c>
      <c r="T10" s="20">
        <f t="shared" si="3"/>
        <v>1.6314549345604314E-2</v>
      </c>
      <c r="U10" s="20">
        <f>ABS(T10-C10)/C10</f>
        <v>0.12259537457557426</v>
      </c>
      <c r="V10" s="20">
        <f t="shared" si="4"/>
        <v>5.0491700964243151E-2</v>
      </c>
      <c r="W10" s="20">
        <f>ABS(V10-C10)/C10</f>
        <v>1.7154689371490504</v>
      </c>
      <c r="X10" s="20">
        <f t="shared" si="5"/>
        <v>1.7801078160115093E-2</v>
      </c>
      <c r="Y10" s="20">
        <f>ABS(X10-C10)/C10</f>
        <v>4.2649111271043295E-2</v>
      </c>
      <c r="Z10" s="20">
        <f t="shared" si="6"/>
        <v>1.4111156172690899E-2</v>
      </c>
      <c r="AA10" s="20">
        <f>ABS(Z10-C10)/C10</f>
        <v>0.24109496169801709</v>
      </c>
      <c r="AB10" s="20">
        <f t="shared" si="7"/>
        <v>1.4918603742176389E-2</v>
      </c>
      <c r="AC10" s="20">
        <f>ABS(AB10-C10)/C10</f>
        <v>0.1976700274723493</v>
      </c>
      <c r="AD10" s="20">
        <f t="shared" si="8"/>
        <v>1.4389394431730295E-2</v>
      </c>
      <c r="AE10" s="20">
        <f>ABS(AD10-C10)/C10</f>
        <v>0.22613116893367807</v>
      </c>
      <c r="AF10" s="20">
        <f t="shared" si="9"/>
        <v>1.5559459498714749E-2</v>
      </c>
      <c r="AG10" s="20">
        <f>ABS(AF10-C10)/C10</f>
        <v>0.16320448428723355</v>
      </c>
      <c r="AH10" s="20">
        <f t="shared" si="10"/>
        <v>2.9115117964916774E-2</v>
      </c>
      <c r="AI10" s="20">
        <f>ABS(AH10-C10)/C10</f>
        <v>0.5658256094630435</v>
      </c>
      <c r="AJ10" s="20">
        <f t="shared" si="11"/>
        <v>0.14888738909350588</v>
      </c>
      <c r="AK10" s="20">
        <f>ABS(AJ10-C10)/C10</f>
        <v>7.0072382687791226</v>
      </c>
      <c r="AL10" s="20">
        <f t="shared" si="12"/>
        <v>2.0223623961298672E-2</v>
      </c>
      <c r="AM10" s="20">
        <f>ABS(AL10-C10)/C10</f>
        <v>8.7636613834424545E-2</v>
      </c>
      <c r="AN10" s="20">
        <f t="shared" si="13"/>
        <v>1.6866287203680882E-2</v>
      </c>
      <c r="AO10" s="20">
        <f>ABS(AN10-C10)/C10</f>
        <v>9.2922636552407331E-2</v>
      </c>
      <c r="AP10" s="20">
        <f t="shared" si="14"/>
        <v>1.3526555219167499E-2</v>
      </c>
      <c r="AQ10" s="20">
        <f>ABS(AP10-C10)/C10</f>
        <v>0.27253509343461096</v>
      </c>
      <c r="AR10" s="20">
        <f t="shared" si="15"/>
        <v>6.2770952856902859E-2</v>
      </c>
      <c r="AS10" s="20">
        <f>ABS(AR10-C10)/C10</f>
        <v>2.375853246831138</v>
      </c>
      <c r="AT10" s="20">
        <f t="shared" si="16"/>
        <v>2.6942312919312261E-2</v>
      </c>
      <c r="AU10" s="20">
        <f>ABS(AT10-C10)/C10</f>
        <v>0.44897106712947993</v>
      </c>
      <c r="AV10" s="20">
        <f t="shared" si="17"/>
        <v>1.9843038124834872E-2</v>
      </c>
      <c r="AW10" s="20">
        <f>ABS(AV10-C10)/C10</f>
        <v>6.7168517155166058E-2</v>
      </c>
      <c r="AX10" s="20">
        <f t="shared" si="18"/>
        <v>3.0706681502155244E-2</v>
      </c>
      <c r="AY10" s="20">
        <f>ABS(AX10-C10)/C10</f>
        <v>0.65142069270119263</v>
      </c>
    </row>
    <row r="11" spans="1:51" x14ac:dyDescent="0.2">
      <c r="A11" s="1">
        <v>8</v>
      </c>
      <c r="B11" s="9">
        <v>1.16646832344</v>
      </c>
      <c r="C11" s="9">
        <v>0.10199999999999999</v>
      </c>
      <c r="D11" s="1" t="s">
        <v>23</v>
      </c>
      <c r="E11" s="14">
        <v>2085</v>
      </c>
      <c r="F11" s="14">
        <v>723</v>
      </c>
      <c r="G11" s="11">
        <v>0.33</v>
      </c>
      <c r="H11" s="9">
        <v>9.5689190058149007E-2</v>
      </c>
      <c r="I11" s="9">
        <v>6.1875186410808997E-2</v>
      </c>
      <c r="J11" s="9">
        <f>0.0717*F11*F11*E11/1000000000</f>
        <v>7.8145110490500005E-2</v>
      </c>
      <c r="K11" s="9">
        <f>ABS(J11-C11)/C11</f>
        <v>0.23387146577941167</v>
      </c>
      <c r="L11" s="20">
        <f t="shared" si="19"/>
        <v>4.7741647167185097E-2</v>
      </c>
      <c r="M11" s="20">
        <f>ABS(L11-C11)/C11</f>
        <v>0.53194463561583238</v>
      </c>
      <c r="N11" s="20">
        <f t="shared" si="0"/>
        <v>2.9190735462645528E-2</v>
      </c>
      <c r="O11" s="20">
        <f>ABS(N11-C11)/C11</f>
        <v>0.71381631899367126</v>
      </c>
      <c r="P11" s="20">
        <f t="shared" si="1"/>
        <v>4.3730022225186488E-2</v>
      </c>
      <c r="Q11" s="20">
        <f>ABS(P11-C11)/C11</f>
        <v>0.57127429190993639</v>
      </c>
      <c r="R11" s="20">
        <f t="shared" si="2"/>
        <v>0.10849633359309346</v>
      </c>
      <c r="S11" s="20">
        <f>ABS(R11-C11)/C11</f>
        <v>6.3689545030328143E-2</v>
      </c>
      <c r="T11" s="20">
        <f t="shared" si="3"/>
        <v>4.4093793995777744E-2</v>
      </c>
      <c r="U11" s="20">
        <f>ABS(T11-C11)/C11</f>
        <v>0.56770790200217891</v>
      </c>
      <c r="V11" s="20">
        <f t="shared" si="4"/>
        <v>0.12941747663252304</v>
      </c>
      <c r="W11" s="20">
        <f>ABS(V11-C11)/C11</f>
        <v>0.26879879051493183</v>
      </c>
      <c r="X11" s="20">
        <f t="shared" si="5"/>
        <v>4.5412495593773292E-2</v>
      </c>
      <c r="Y11" s="20">
        <f>ABS(X11-C11)/C11</f>
        <v>0.55477945496300696</v>
      </c>
      <c r="Z11" s="20">
        <f t="shared" si="6"/>
        <v>3.3147597896526451E-2</v>
      </c>
      <c r="AA11" s="20">
        <f>ABS(Z11-C11)/C11</f>
        <v>0.67502355003405434</v>
      </c>
      <c r="AB11" s="20">
        <f t="shared" si="7"/>
        <v>3.7053340100981623E-2</v>
      </c>
      <c r="AC11" s="20">
        <f>ABS(AB11-C11)/C11</f>
        <v>0.63673195979429786</v>
      </c>
      <c r="AD11" s="20">
        <f t="shared" si="8"/>
        <v>3.4608285981307663E-2</v>
      </c>
      <c r="AE11" s="20">
        <f>ABS(AD11-C11)/C11</f>
        <v>0.66070307861463073</v>
      </c>
      <c r="AF11" s="20">
        <f t="shared" si="9"/>
        <v>3.8781034715053474E-2</v>
      </c>
      <c r="AG11" s="20">
        <f>ABS(AF11-C11)/C11</f>
        <v>0.61979377730339735</v>
      </c>
      <c r="AH11" s="20">
        <f t="shared" si="10"/>
        <v>6.6673595591401166E-2</v>
      </c>
      <c r="AI11" s="20">
        <f>ABS(AH11-C11)/C11</f>
        <v>0.34633729812351793</v>
      </c>
      <c r="AJ11" s="20">
        <f t="shared" si="11"/>
        <v>0.36009208961691969</v>
      </c>
      <c r="AK11" s="20">
        <f>ABS(AJ11-C11)/C11</f>
        <v>2.5303146040874482</v>
      </c>
      <c r="AL11" s="20">
        <f t="shared" si="12"/>
        <v>5.4046826554775176E-2</v>
      </c>
      <c r="AM11" s="20">
        <f>ABS(AL11-C11)/C11</f>
        <v>0.47012915142377276</v>
      </c>
      <c r="AN11" s="20">
        <f t="shared" si="13"/>
        <v>4.5283834623703327E-2</v>
      </c>
      <c r="AO11" s="20">
        <f>ABS(AN11-C11)/C11</f>
        <v>0.55604083702251639</v>
      </c>
      <c r="AP11" s="20">
        <f t="shared" si="14"/>
        <v>3.6910557158611919E-2</v>
      </c>
      <c r="AQ11" s="20">
        <f>ABS(AP11-C11)/C11</f>
        <v>0.6381317925626282</v>
      </c>
      <c r="AR11" s="20">
        <f t="shared" si="15"/>
        <v>0.23290162926492594</v>
      </c>
      <c r="AS11" s="20">
        <f>ABS(AR11-C11)/C11</f>
        <v>1.2833493065188817</v>
      </c>
      <c r="AT11" s="20">
        <f t="shared" si="16"/>
        <v>7.2817751227312946E-2</v>
      </c>
      <c r="AU11" s="20">
        <f>ABS(AT11-C11)/C11</f>
        <v>0.28610047816359852</v>
      </c>
      <c r="AV11" s="20">
        <f t="shared" si="17"/>
        <v>5.4732855837914166E-2</v>
      </c>
      <c r="AW11" s="20">
        <f>ABS(AV11-C11)/C11</f>
        <v>0.4634033741380964</v>
      </c>
      <c r="AX11" s="20">
        <f t="shared" si="18"/>
        <v>5.6893874651584943E-2</v>
      </c>
      <c r="AY11" s="20">
        <f>ABS(AX11-C11)/C11</f>
        <v>0.44221691518053974</v>
      </c>
    </row>
    <row r="12" spans="1:51" x14ac:dyDescent="0.2">
      <c r="A12" s="1">
        <v>9</v>
      </c>
      <c r="B12" s="9">
        <v>1.62645640674</v>
      </c>
      <c r="C12" s="9">
        <v>7.17637E-2</v>
      </c>
      <c r="D12" s="1" t="s">
        <v>93</v>
      </c>
      <c r="E12" s="14">
        <v>3163.2307417175698</v>
      </c>
      <c r="F12" s="14">
        <v>578</v>
      </c>
      <c r="G12" s="11">
        <v>0.18</v>
      </c>
      <c r="H12" s="9">
        <v>6.9017954979629467E-2</v>
      </c>
      <c r="I12" s="9">
        <v>3.8260917711468723E-2</v>
      </c>
      <c r="J12" s="9">
        <f>0.0717*F12*F12*E12/1000000000</f>
        <v>7.5771468662615221E-2</v>
      </c>
      <c r="K12" s="9">
        <f>ABS(J12-C12)/C12</f>
        <v>5.5846739544020467E-2</v>
      </c>
      <c r="L12" s="20">
        <f t="shared" si="19"/>
        <v>7.1761876387636786E-2</v>
      </c>
      <c r="M12" s="20">
        <f>ABS(L12-C12)/C12</f>
        <v>2.5411348121873753E-5</v>
      </c>
      <c r="N12" s="20">
        <f t="shared" si="0"/>
        <v>4.6618744471611573E-2</v>
      </c>
      <c r="O12" s="20">
        <f>ABS(N12-C12)/C12</f>
        <v>0.35038543899476238</v>
      </c>
      <c r="P12" s="20">
        <f t="shared" si="1"/>
        <v>6.9010054374988347E-2</v>
      </c>
      <c r="Q12" s="20">
        <f>ABS(P12-C12)/C12</f>
        <v>3.837100964710087E-2</v>
      </c>
      <c r="R12" s="20">
        <f t="shared" si="2"/>
        <v>0.17475954033599764</v>
      </c>
      <c r="S12" s="20">
        <f>ABS(R12-C12)/C12</f>
        <v>1.4352080555489424</v>
      </c>
      <c r="T12" s="20">
        <f t="shared" si="3"/>
        <v>7.2599175028729063E-2</v>
      </c>
      <c r="U12" s="20">
        <f>ABS(T12-C12)/C12</f>
        <v>1.1642028333670965E-2</v>
      </c>
      <c r="V12" s="20">
        <f t="shared" si="4"/>
        <v>0.20749019862277765</v>
      </c>
      <c r="W12" s="20">
        <f>ABS(V12-C12)/C12</f>
        <v>1.8912973916168987</v>
      </c>
      <c r="X12" s="20">
        <f t="shared" si="5"/>
        <v>7.2636515829204384E-2</v>
      </c>
      <c r="Y12" s="20">
        <f>ABS(X12-C12)/C12</f>
        <v>1.2162358256394036E-2</v>
      </c>
      <c r="Z12" s="20">
        <f t="shared" si="6"/>
        <v>5.0869526747073894E-2</v>
      </c>
      <c r="AA12" s="20">
        <f>ABS(Z12-C12)/C12</f>
        <v>0.2911523967260064</v>
      </c>
      <c r="AB12" s="20">
        <f t="shared" si="7"/>
        <v>5.8475570986771121E-2</v>
      </c>
      <c r="AC12" s="20">
        <f>ABS(AB12-C12)/C12</f>
        <v>0.18516504880920129</v>
      </c>
      <c r="AD12" s="20">
        <f t="shared" si="8"/>
        <v>5.3743417529681731E-2</v>
      </c>
      <c r="AE12" s="20">
        <f>ABS(AD12-C12)/C12</f>
        <v>0.25110581631546686</v>
      </c>
      <c r="AF12" s="20">
        <f t="shared" si="9"/>
        <v>6.1310048403851368E-2</v>
      </c>
      <c r="AG12" s="20">
        <f>ABS(AF12-C12)/C12</f>
        <v>0.14566767873101069</v>
      </c>
      <c r="AH12" s="20">
        <f t="shared" si="10"/>
        <v>0.10102194455835296</v>
      </c>
      <c r="AI12" s="20">
        <f>ABS(AH12-C12)/C12</f>
        <v>0.40770256492283652</v>
      </c>
      <c r="AJ12" s="20">
        <f t="shared" si="11"/>
        <v>0.56075282922474567</v>
      </c>
      <c r="AK12" s="20">
        <f>ABS(AJ12-C12)/C12</f>
        <v>6.8138784542149535</v>
      </c>
      <c r="AL12" s="20">
        <f t="shared" si="12"/>
        <v>8.8485362388195279E-2</v>
      </c>
      <c r="AM12" s="20">
        <f>ABS(AL12-C12)/C12</f>
        <v>0.23301003694340286</v>
      </c>
      <c r="AN12" s="20">
        <f t="shared" si="13"/>
        <v>7.4311104750901996E-2</v>
      </c>
      <c r="AO12" s="20">
        <f>ABS(AN12-C12)/C12</f>
        <v>3.5497121119758272E-2</v>
      </c>
      <c r="AP12" s="20">
        <f t="shared" si="14"/>
        <v>4.1796676740404527E-2</v>
      </c>
      <c r="AQ12" s="20">
        <f>ABS(AP12-C12)/C12</f>
        <v>0.41757912788213919</v>
      </c>
      <c r="AR12" s="20">
        <f t="shared" si="15"/>
        <v>0.4508080199004007</v>
      </c>
      <c r="AS12" s="20">
        <f>ABS(AR12-C12)/C12</f>
        <v>5.2818391457018059</v>
      </c>
      <c r="AT12" s="20">
        <f t="shared" si="16"/>
        <v>0.11989235190458684</v>
      </c>
      <c r="AU12" s="20">
        <f>ABS(AT12-C12)/C12</f>
        <v>0.6706545496481765</v>
      </c>
      <c r="AV12" s="20">
        <f t="shared" si="17"/>
        <v>9.1040465391762929E-2</v>
      </c>
      <c r="AW12" s="20">
        <f>ABS(AV12-C12)/C12</f>
        <v>0.26861443030059667</v>
      </c>
      <c r="AX12" s="20">
        <f t="shared" si="18"/>
        <v>7.7515200350069882E-2</v>
      </c>
      <c r="AY12" s="20">
        <f>ABS(AX12-C12)/C12</f>
        <v>8.0144980680621022E-2</v>
      </c>
    </row>
    <row r="13" spans="1:51" x14ac:dyDescent="0.2">
      <c r="A13" s="1">
        <v>10</v>
      </c>
      <c r="B13" s="9">
        <v>1.30909117691</v>
      </c>
      <c r="C13" s="9">
        <v>5.8189699999999997E-2</v>
      </c>
      <c r="D13" s="1" t="s">
        <v>25</v>
      </c>
      <c r="E13" s="14">
        <v>2117.4482731609501</v>
      </c>
      <c r="F13" s="14">
        <v>816</v>
      </c>
      <c r="G13" s="11">
        <v>0.39</v>
      </c>
      <c r="H13" s="9">
        <v>5.9133796584729281E-2</v>
      </c>
      <c r="I13" s="9">
        <v>1.6224462142428713E-2</v>
      </c>
      <c r="J13" s="9">
        <f>0.0717*F13*F13*E13/1000000000</f>
        <v>0.10109095119970557</v>
      </c>
      <c r="K13" s="9">
        <f>ABS(J13-C13)/C13</f>
        <v>0.73726537857568564</v>
      </c>
      <c r="L13" s="20">
        <f t="shared" si="19"/>
        <v>5.469065640636616E-2</v>
      </c>
      <c r="M13" s="20">
        <f>ABS(L13-C13)/C13</f>
        <v>6.0131665803979689E-2</v>
      </c>
      <c r="N13" s="20">
        <f t="shared" si="0"/>
        <v>3.4339705516664917E-2</v>
      </c>
      <c r="O13" s="20">
        <f>ABS(N13-C13)/C13</f>
        <v>0.40986625611293892</v>
      </c>
      <c r="P13" s="20">
        <f t="shared" si="1"/>
        <v>5.1230989838957144E-2</v>
      </c>
      <c r="Q13" s="20">
        <f>ABS(P13-C13)/C13</f>
        <v>0.11958663064155431</v>
      </c>
      <c r="R13" s="20">
        <f t="shared" si="2"/>
        <v>0.12801300228006693</v>
      </c>
      <c r="S13" s="20">
        <f>ABS(R13-C13)/C13</f>
        <v>1.1999254555370957</v>
      </c>
      <c r="T13" s="20">
        <f t="shared" si="3"/>
        <v>5.2423122812463051E-2</v>
      </c>
      <c r="U13" s="20">
        <f>ABS(T13-C13)/C13</f>
        <v>9.9099620509075434E-2</v>
      </c>
      <c r="V13" s="20">
        <f t="shared" si="4"/>
        <v>0.15245111017376875</v>
      </c>
      <c r="W13" s="20">
        <f>ABS(V13-C13)/C13</f>
        <v>1.6198985417310754</v>
      </c>
      <c r="X13" s="20">
        <f t="shared" si="5"/>
        <v>5.3451185754543294E-2</v>
      </c>
      <c r="Y13" s="20">
        <f>ABS(X13-C13)/C13</f>
        <v>8.1432182077871215E-2</v>
      </c>
      <c r="Z13" s="20">
        <f t="shared" si="6"/>
        <v>3.8458909648798306E-2</v>
      </c>
      <c r="AA13" s="20">
        <f>ABS(Z13-C13)/C13</f>
        <v>0.33907702482057289</v>
      </c>
      <c r="AB13" s="20">
        <f t="shared" si="7"/>
        <v>4.3409563747453153E-2</v>
      </c>
      <c r="AC13" s="20">
        <f>ABS(AB13-C13)/C13</f>
        <v>0.25399918288884193</v>
      </c>
      <c r="AD13" s="20">
        <f t="shared" si="8"/>
        <v>4.0318878890945528E-2</v>
      </c>
      <c r="AE13" s="20">
        <f>ABS(AD13-C13)/C13</f>
        <v>0.30711313357955911</v>
      </c>
      <c r="AF13" s="20">
        <f t="shared" si="9"/>
        <v>4.5461416631836539E-2</v>
      </c>
      <c r="AG13" s="20">
        <f>ABS(AF13-C13)/C13</f>
        <v>0.21873773826232923</v>
      </c>
      <c r="AH13" s="20">
        <f t="shared" si="10"/>
        <v>7.7014953799912092E-2</v>
      </c>
      <c r="AI13" s="20">
        <f>ABS(AH13-C13)/C13</f>
        <v>0.32351522348305795</v>
      </c>
      <c r="AJ13" s="20">
        <f t="shared" si="11"/>
        <v>0.41991631840967364</v>
      </c>
      <c r="AK13" s="20">
        <f>ABS(AJ13-C13)/C13</f>
        <v>6.2163341349014285</v>
      </c>
      <c r="AL13" s="20">
        <f t="shared" si="12"/>
        <v>6.4130469706387278E-2</v>
      </c>
      <c r="AM13" s="20">
        <f>ABS(AL13-C13)/C13</f>
        <v>0.10209314889726671</v>
      </c>
      <c r="AN13" s="20">
        <f t="shared" si="13"/>
        <v>5.3775894794945142E-2</v>
      </c>
      <c r="AO13" s="20">
        <f>ABS(AN13-C13)/C13</f>
        <v>7.5852001386067555E-2</v>
      </c>
      <c r="AP13" s="20">
        <f t="shared" si="14"/>
        <v>4.6415136768520958E-2</v>
      </c>
      <c r="AQ13" s="20">
        <f>ABS(AP13-C13)/C13</f>
        <v>0.20234789372481796</v>
      </c>
      <c r="AR13" s="20">
        <f t="shared" si="15"/>
        <v>0.29283828096951586</v>
      </c>
      <c r="AS13" s="20">
        <f>ABS(AR13-C13)/C13</f>
        <v>4.0324762109018586</v>
      </c>
      <c r="AT13" s="20">
        <f t="shared" si="16"/>
        <v>8.6573042816010401E-2</v>
      </c>
      <c r="AU13" s="20">
        <f>ABS(AT13-C13)/C13</f>
        <v>0.48777262670215527</v>
      </c>
      <c r="AV13" s="20">
        <f t="shared" si="17"/>
        <v>6.5302755155750986E-2</v>
      </c>
      <c r="AW13" s="20">
        <f>ABS(AV13-C13)/C13</f>
        <v>0.12223907591465481</v>
      </c>
      <c r="AX13" s="20">
        <f t="shared" si="18"/>
        <v>6.3339657450311421E-2</v>
      </c>
      <c r="AY13" s="20">
        <f>ABS(AX13-C13)/C13</f>
        <v>8.8502904299410795E-2</v>
      </c>
    </row>
    <row r="14" spans="1:51" x14ac:dyDescent="0.2">
      <c r="A14" s="1">
        <v>11</v>
      </c>
      <c r="B14" s="9">
        <v>5.48514656541</v>
      </c>
      <c r="C14" s="9">
        <v>0.37739200000000001</v>
      </c>
      <c r="D14" s="1" t="s">
        <v>26</v>
      </c>
      <c r="E14" s="14">
        <v>4283.9452968694704</v>
      </c>
      <c r="F14" s="14">
        <v>1500</v>
      </c>
      <c r="G14" s="11">
        <v>0.35</v>
      </c>
      <c r="H14" s="9">
        <v>0.40317840100092034</v>
      </c>
      <c r="I14" s="9">
        <v>6.8327895135350925E-2</v>
      </c>
      <c r="J14" s="9">
        <f>0.0717*F14*F14*E14/1000000000</f>
        <v>0.69110747501746728</v>
      </c>
      <c r="K14" s="9">
        <f>ABS(J14-C14)/C14</f>
        <v>0.83127219182565415</v>
      </c>
      <c r="L14" s="20">
        <f t="shared" si="19"/>
        <v>0.3039953642626092</v>
      </c>
      <c r="M14" s="20">
        <f>ABS(L14-C14)/C14</f>
        <v>0.19448381454135436</v>
      </c>
      <c r="N14" s="20">
        <f t="shared" si="0"/>
        <v>0.25826565484417485</v>
      </c>
      <c r="O14" s="20">
        <f>ABS(N14-C14)/C14</f>
        <v>0.31565678434048722</v>
      </c>
      <c r="P14" s="20">
        <f t="shared" si="1"/>
        <v>0.36598661114557618</v>
      </c>
      <c r="Q14" s="20">
        <f>ABS(P14-C14)/C14</f>
        <v>3.0221596786428502E-2</v>
      </c>
      <c r="R14" s="20">
        <f t="shared" si="2"/>
        <v>0.99888429253375199</v>
      </c>
      <c r="S14" s="20">
        <f>ABS(R14-C14)/C14</f>
        <v>1.6468083386339722</v>
      </c>
      <c r="T14" s="20">
        <f t="shared" si="3"/>
        <v>0.44962494659677366</v>
      </c>
      <c r="U14" s="20">
        <f>ABS(T14-C14)/C14</f>
        <v>0.19140031213373271</v>
      </c>
      <c r="V14" s="20">
        <f t="shared" si="4"/>
        <v>1.1659519021211864</v>
      </c>
      <c r="W14" s="20">
        <f>ABS(V14-C14)/C14</f>
        <v>2.0894981931815897</v>
      </c>
      <c r="X14" s="20">
        <f t="shared" si="5"/>
        <v>0.40465940416049839</v>
      </c>
      <c r="Y14" s="20">
        <f>ABS(X14-C14)/C14</f>
        <v>7.2252205029514099E-2</v>
      </c>
      <c r="Z14" s="20">
        <f t="shared" si="6"/>
        <v>0.24359203167952409</v>
      </c>
      <c r="AA14" s="20">
        <f>ABS(Z14-C14)/C14</f>
        <v>0.35453843303640753</v>
      </c>
      <c r="AB14" s="20">
        <f t="shared" si="7"/>
        <v>0.3101559336140805</v>
      </c>
      <c r="AC14" s="20">
        <f>ABS(AB14-C14)/C14</f>
        <v>0.17815975533641282</v>
      </c>
      <c r="AD14" s="20">
        <f t="shared" si="8"/>
        <v>0.26873580334797986</v>
      </c>
      <c r="AE14" s="20">
        <f>ABS(AD14-C14)/C14</f>
        <v>0.28791335442198068</v>
      </c>
      <c r="AF14" s="20">
        <f t="shared" si="9"/>
        <v>0.32729200356010951</v>
      </c>
      <c r="AG14" s="20">
        <f>ABS(AF14-C14)/C14</f>
        <v>0.13275320208136498</v>
      </c>
      <c r="AH14" s="20">
        <f t="shared" si="10"/>
        <v>0.46168736060339544</v>
      </c>
      <c r="AI14" s="20">
        <f>ABS(AH14-C14)/C14</f>
        <v>0.22336287097605523</v>
      </c>
      <c r="AJ14" s="20">
        <f t="shared" si="11"/>
        <v>2.8327383975491083</v>
      </c>
      <c r="AK14" s="20">
        <f>ABS(AJ14-C14)/C14</f>
        <v>6.5060902126942501</v>
      </c>
      <c r="AL14" s="20">
        <f t="shared" si="12"/>
        <v>0.5368090391789887</v>
      </c>
      <c r="AM14" s="20">
        <f>ABS(AL14-C14)/C14</f>
        <v>0.42241764313760943</v>
      </c>
      <c r="AN14" s="20">
        <f t="shared" si="13"/>
        <v>0.45466651768576538</v>
      </c>
      <c r="AO14" s="20">
        <f>ABS(AN14-C14)/C14</f>
        <v>0.20475928924239351</v>
      </c>
      <c r="AP14" s="20">
        <f t="shared" si="14"/>
        <v>0.34830680690353499</v>
      </c>
      <c r="AQ14" s="20">
        <f>ABS(AP14-C14)/C14</f>
        <v>7.7068917985715149E-2</v>
      </c>
      <c r="AR14" s="20">
        <f t="shared" si="15"/>
        <v>5.0867120806235935</v>
      </c>
      <c r="AS14" s="20">
        <f>ABS(AR14-C14)/C14</f>
        <v>12.478590114850324</v>
      </c>
      <c r="AT14" s="20">
        <f t="shared" si="16"/>
        <v>0.7425234832369576</v>
      </c>
      <c r="AU14" s="20">
        <f>ABS(AT14-C14)/C14</f>
        <v>0.96751251546656414</v>
      </c>
      <c r="AV14" s="20">
        <f t="shared" si="17"/>
        <v>0.58527654359660608</v>
      </c>
      <c r="AW14" s="20">
        <f>ABS(AV14-C14)/C14</f>
        <v>0.55084512548386311</v>
      </c>
      <c r="AX14" s="20">
        <f t="shared" si="18"/>
        <v>0.24020810362375972</v>
      </c>
      <c r="AY14" s="20">
        <f>ABS(AX14-C14)/C14</f>
        <v>0.36350504614893875</v>
      </c>
    </row>
    <row r="15" spans="1:51" x14ac:dyDescent="0.2">
      <c r="A15" s="1">
        <v>12</v>
      </c>
      <c r="B15" s="9">
        <v>0.58325218355200004</v>
      </c>
      <c r="C15" s="9">
        <v>8.2799999999999992E-3</v>
      </c>
      <c r="D15" s="1" t="s">
        <v>27</v>
      </c>
      <c r="E15" s="14">
        <v>1774.91426629638</v>
      </c>
      <c r="F15" s="14">
        <v>380</v>
      </c>
      <c r="G15" s="11">
        <v>0.21</v>
      </c>
      <c r="H15" s="9">
        <v>8.4679183916300232E-3</v>
      </c>
      <c r="I15" s="9">
        <v>2.2695457926331368E-2</v>
      </c>
      <c r="J15" s="9">
        <f>0.0717*F15*F15*E15/1000000000</f>
        <v>1.8376539357814244E-2</v>
      </c>
      <c r="K15" s="9">
        <f>ABS(J15-C15)/C15</f>
        <v>1.2193888113302229</v>
      </c>
      <c r="L15" s="20">
        <f t="shared" si="19"/>
        <v>2.0804904601765064E-2</v>
      </c>
      <c r="M15" s="20">
        <f>ABS(L15-C15)/C15</f>
        <v>1.5126696378943316</v>
      </c>
      <c r="N15" s="20">
        <f t="shared" si="0"/>
        <v>1.0998245074832732E-2</v>
      </c>
      <c r="O15" s="20">
        <f>ABS(N15-C15)/C15</f>
        <v>0.3282904679749678</v>
      </c>
      <c r="P15" s="20">
        <f t="shared" si="1"/>
        <v>1.6891357309636763E-2</v>
      </c>
      <c r="Q15" s="20">
        <f>ABS(P15-C15)/C15</f>
        <v>1.0400189987484016</v>
      </c>
      <c r="R15" s="20">
        <f t="shared" si="2"/>
        <v>4.0156633046231634E-2</v>
      </c>
      <c r="S15" s="20">
        <f>ABS(R15-C15)/C15</f>
        <v>3.8498349089651733</v>
      </c>
      <c r="T15" s="20">
        <f t="shared" si="3"/>
        <v>1.5590232946562423E-2</v>
      </c>
      <c r="U15" s="20">
        <f>ABS(T15-C15)/C15</f>
        <v>0.88287837518869861</v>
      </c>
      <c r="V15" s="20">
        <f t="shared" si="4"/>
        <v>4.836702658293706E-2</v>
      </c>
      <c r="W15" s="20">
        <f>ABS(V15-C15)/C15</f>
        <v>4.8414283312725921</v>
      </c>
      <c r="X15" s="20">
        <f t="shared" si="5"/>
        <v>1.7055680353233522E-2</v>
      </c>
      <c r="Y15" s="20">
        <f>ABS(X15-C15)/C15</f>
        <v>1.0598647769605705</v>
      </c>
      <c r="Z15" s="20">
        <f t="shared" si="6"/>
        <v>1.357132669246159E-2</v>
      </c>
      <c r="AA15" s="20">
        <f>ABS(Z15-C15)/C15</f>
        <v>0.63904911744705206</v>
      </c>
      <c r="AB15" s="20">
        <f t="shared" si="7"/>
        <v>1.4311399719769751E-2</v>
      </c>
      <c r="AC15" s="20">
        <f>ABS(AB15-C15)/C15</f>
        <v>0.7284299178465885</v>
      </c>
      <c r="AD15" s="20">
        <f t="shared" si="8"/>
        <v>1.3824013329540507E-2</v>
      </c>
      <c r="AE15" s="20">
        <f>ABS(AD15-C15)/C15</f>
        <v>0.66956682723919192</v>
      </c>
      <c r="AF15" s="20">
        <f t="shared" si="9"/>
        <v>1.4923777089470973E-2</v>
      </c>
      <c r="AG15" s="20">
        <f>ABS(AF15-C15)/C15</f>
        <v>0.80238853737572158</v>
      </c>
      <c r="AH15" s="20">
        <f t="shared" si="10"/>
        <v>2.8033876527059572E-2</v>
      </c>
      <c r="AI15" s="20">
        <f>ABS(AH15-C15)/C15</f>
        <v>2.385733880079659</v>
      </c>
      <c r="AJ15" s="20">
        <f t="shared" si="11"/>
        <v>0.14300100670616742</v>
      </c>
      <c r="AK15" s="20">
        <f>ABS(AJ15-C15)/C15</f>
        <v>16.270652983836644</v>
      </c>
      <c r="AL15" s="20">
        <f t="shared" si="12"/>
        <v>1.9335700347145747E-2</v>
      </c>
      <c r="AM15" s="20">
        <f>ABS(AL15-C15)/C15</f>
        <v>1.3352295105248488</v>
      </c>
      <c r="AN15" s="20">
        <f t="shared" si="13"/>
        <v>1.6122355644871935E-2</v>
      </c>
      <c r="AO15" s="20">
        <f>ABS(AN15-C15)/C15</f>
        <v>0.94714440155458168</v>
      </c>
      <c r="AP15" s="20">
        <f t="shared" si="14"/>
        <v>1.0253573386844159E-2</v>
      </c>
      <c r="AQ15" s="20">
        <f>ABS(AP15-C15)/C15</f>
        <v>0.23835427377344931</v>
      </c>
      <c r="AR15" s="20">
        <f t="shared" si="15"/>
        <v>5.9137101270243582E-2</v>
      </c>
      <c r="AS15" s="20">
        <f>ABS(AR15-C15)/C15</f>
        <v>6.1421619891598533</v>
      </c>
      <c r="AT15" s="20">
        <f t="shared" si="16"/>
        <v>2.5746156123180226E-2</v>
      </c>
      <c r="AU15" s="20">
        <f>ABS(AT15-C15)/C15</f>
        <v>2.1094391453116219</v>
      </c>
      <c r="AV15" s="20">
        <f t="shared" si="17"/>
        <v>1.8944451515191304E-2</v>
      </c>
      <c r="AW15" s="20">
        <f>ABS(AV15-C15)/C15</f>
        <v>1.2879772361342157</v>
      </c>
      <c r="AX15" s="20">
        <f t="shared" si="18"/>
        <v>2.9853804814276744E-2</v>
      </c>
      <c r="AY15" s="20">
        <f>ABS(AX15-C15)/C15</f>
        <v>2.6055319824005734</v>
      </c>
    </row>
    <row r="16" spans="1:51" x14ac:dyDescent="0.2">
      <c r="A16" s="1">
        <v>13</v>
      </c>
      <c r="B16" s="9">
        <v>2.1383335269699999</v>
      </c>
      <c r="C16" s="9">
        <v>0.1036</v>
      </c>
      <c r="D16" s="1" t="s">
        <v>95</v>
      </c>
      <c r="E16" s="14">
        <v>3296.9861153094998</v>
      </c>
      <c r="F16" s="14">
        <v>730</v>
      </c>
      <c r="G16" s="11">
        <v>0.22</v>
      </c>
      <c r="H16" s="9">
        <v>0.11137655127831415</v>
      </c>
      <c r="I16" s="9">
        <v>7.5063236277163686E-2</v>
      </c>
      <c r="J16" s="9">
        <f>0.0717*F16*F16*E16/1000000000</f>
        <v>0.12597431169083262</v>
      </c>
      <c r="K16" s="9">
        <f>ABS(J16-C16)/C16</f>
        <v>0.21596825956402144</v>
      </c>
      <c r="L16" s="20">
        <f t="shared" si="19"/>
        <v>9.9311268356120766E-2</v>
      </c>
      <c r="M16" s="20">
        <f>ABS(L16-C16)/C16</f>
        <v>4.1397023589567872E-2</v>
      </c>
      <c r="N16" s="20">
        <f t="shared" si="0"/>
        <v>6.8535109645300296E-2</v>
      </c>
      <c r="O16" s="20">
        <f>ABS(N16-C16)/C16</f>
        <v>0.33846419261293148</v>
      </c>
      <c r="P16" s="20">
        <f t="shared" si="1"/>
        <v>0.1004613021785238</v>
      </c>
      <c r="Q16" s="20">
        <f>ABS(P16-C16)/C16</f>
        <v>3.0296311018110061E-2</v>
      </c>
      <c r="R16" s="20">
        <f t="shared" si="2"/>
        <v>0.25873038884122201</v>
      </c>
      <c r="S16" s="20">
        <f>ABS(R16-C16)/C16</f>
        <v>1.4973975756874713</v>
      </c>
      <c r="T16" s="20">
        <f t="shared" si="3"/>
        <v>0.10944129222555367</v>
      </c>
      <c r="U16" s="20">
        <f>ABS(T16-C16)/C16</f>
        <v>5.63831295902864E-2</v>
      </c>
      <c r="V16" s="20">
        <f t="shared" si="4"/>
        <v>0.30601341935027071</v>
      </c>
      <c r="W16" s="20">
        <f>ABS(V16-C16)/C16</f>
        <v>1.9537974840759722</v>
      </c>
      <c r="X16" s="20">
        <f t="shared" si="5"/>
        <v>0.10691882439750824</v>
      </c>
      <c r="Y16" s="20">
        <f>ABS(X16-C16)/C16</f>
        <v>3.2034984531932882E-2</v>
      </c>
      <c r="Z16" s="20">
        <f t="shared" si="6"/>
        <v>7.2370597359205494E-2</v>
      </c>
      <c r="AA16" s="20">
        <f>ABS(Z16-C16)/C16</f>
        <v>0.3014421104323794</v>
      </c>
      <c r="AB16" s="20">
        <f t="shared" si="7"/>
        <v>8.5128070150871551E-2</v>
      </c>
      <c r="AC16" s="20">
        <f>ABS(AB16-C16)/C16</f>
        <v>0.1783004811691935</v>
      </c>
      <c r="AD16" s="20">
        <f t="shared" si="8"/>
        <v>7.7207625343575878E-2</v>
      </c>
      <c r="AE16" s="20">
        <f>ABS(AD16-C16)/C16</f>
        <v>0.25475265112378492</v>
      </c>
      <c r="AF16" s="20">
        <f t="shared" si="9"/>
        <v>8.9384001053759335E-2</v>
      </c>
      <c r="AG16" s="20">
        <f>ABS(AF16-C16)/C16</f>
        <v>0.13722006704865505</v>
      </c>
      <c r="AH16" s="20">
        <f t="shared" si="10"/>
        <v>0.14221879550411937</v>
      </c>
      <c r="AI16" s="20">
        <f>ABS(AH16-C16)/C16</f>
        <v>0.37276829637180858</v>
      </c>
      <c r="AJ16" s="20">
        <f t="shared" si="11"/>
        <v>0.80742945111730358</v>
      </c>
      <c r="AK16" s="20">
        <f>ABS(AJ16-C16)/C16</f>
        <v>6.7937205706303434</v>
      </c>
      <c r="AL16" s="20">
        <f t="shared" si="12"/>
        <v>0.13277058497093566</v>
      </c>
      <c r="AM16" s="20">
        <f>ABS(AL16-C16)/C16</f>
        <v>0.28156935300130953</v>
      </c>
      <c r="AN16" s="20">
        <f t="shared" si="13"/>
        <v>0.11171588088258982</v>
      </c>
      <c r="AO16" s="20">
        <f>ABS(AN16-C16)/C16</f>
        <v>7.8338618557816861E-2</v>
      </c>
      <c r="AP16" s="20">
        <f t="shared" si="14"/>
        <v>6.8276989516152103E-2</v>
      </c>
      <c r="AQ16" s="20">
        <f>ABS(AP16-C16)/C16</f>
        <v>0.34095569965104144</v>
      </c>
      <c r="AR16" s="20">
        <f t="shared" si="15"/>
        <v>0.77712001153001176</v>
      </c>
      <c r="AS16" s="20">
        <f>ABS(AR16-C16)/C16</f>
        <v>6.5011584124518507</v>
      </c>
      <c r="AT16" s="20">
        <f t="shared" si="16"/>
        <v>0.18073447687534289</v>
      </c>
      <c r="AU16" s="20">
        <f>ABS(AT16-C16)/C16</f>
        <v>0.74454128258052987</v>
      </c>
      <c r="AV16" s="20">
        <f t="shared" si="17"/>
        <v>0.13839875056887238</v>
      </c>
      <c r="AW16" s="20">
        <f>ABS(AV16-C16)/C16</f>
        <v>0.33589527576131645</v>
      </c>
      <c r="AX16" s="20">
        <f t="shared" si="18"/>
        <v>9.9988283660232657E-2</v>
      </c>
      <c r="AY16" s="20">
        <f>ABS(AX16-C16)/C16</f>
        <v>3.4862126831731087E-2</v>
      </c>
    </row>
    <row r="17" spans="1:51" x14ac:dyDescent="0.2">
      <c r="A17" s="1">
        <v>14</v>
      </c>
      <c r="B17" s="9">
        <v>0.91743082017199995</v>
      </c>
      <c r="C17" s="9">
        <v>3.61E-2</v>
      </c>
      <c r="D17" s="1" t="s">
        <v>85</v>
      </c>
      <c r="E17" s="14">
        <v>2504.1087385437099</v>
      </c>
      <c r="F17" s="14">
        <v>439</v>
      </c>
      <c r="G17" s="11">
        <v>0.18</v>
      </c>
      <c r="H17" s="9">
        <v>3.7749065112522108E-2</v>
      </c>
      <c r="I17" s="9">
        <v>4.5680474031083391E-2</v>
      </c>
      <c r="J17" s="9">
        <f>0.0717*F17*F17*E17/1000000000</f>
        <v>3.4602014192403267E-2</v>
      </c>
      <c r="K17" s="9">
        <f>ABS(J17-C17)/C17</f>
        <v>4.1495451733981517E-2</v>
      </c>
      <c r="L17" s="20">
        <f t="shared" si="19"/>
        <v>3.614569113300909E-2</v>
      </c>
      <c r="M17" s="20">
        <f>ABS(L17-C17)/C17</f>
        <v>1.265682354822447E-3</v>
      </c>
      <c r="N17" s="20">
        <f t="shared" si="0"/>
        <v>2.081420736114532E-2</v>
      </c>
      <c r="O17" s="20">
        <f>ABS(N17-C17)/C17</f>
        <v>0.42342915897104377</v>
      </c>
      <c r="P17" s="20">
        <f t="shared" si="1"/>
        <v>3.1451321225280215E-2</v>
      </c>
      <c r="Q17" s="20">
        <f>ABS(P17-C17)/C17</f>
        <v>0.12877226522769486</v>
      </c>
      <c r="R17" s="20">
        <f t="shared" si="2"/>
        <v>7.6886377872674438E-2</v>
      </c>
      <c r="S17" s="20">
        <f>ABS(R17-C17)/C17</f>
        <v>1.1298165615699289</v>
      </c>
      <c r="T17" s="20">
        <f t="shared" si="3"/>
        <v>3.0755871161509653E-2</v>
      </c>
      <c r="U17" s="20">
        <f>ABS(T17-C17)/C17</f>
        <v>0.14803680993048052</v>
      </c>
      <c r="V17" s="20">
        <f t="shared" si="4"/>
        <v>9.2021108775339339E-2</v>
      </c>
      <c r="W17" s="20">
        <f>ABS(V17-C17)/C17</f>
        <v>1.5490611849124472</v>
      </c>
      <c r="X17" s="20">
        <f t="shared" si="5"/>
        <v>3.2345243889486001E-2</v>
      </c>
      <c r="Y17" s="20">
        <f>ABS(X17-C17)/C17</f>
        <v>0.10400986455717448</v>
      </c>
      <c r="Z17" s="20">
        <f t="shared" si="6"/>
        <v>2.432609657151311E-2</v>
      </c>
      <c r="AA17" s="20">
        <f>ABS(Z17-C17)/C17</f>
        <v>0.32614690937636814</v>
      </c>
      <c r="AB17" s="20">
        <f t="shared" si="7"/>
        <v>2.6648706208819328E-2</v>
      </c>
      <c r="AC17" s="20">
        <f>ABS(AB17-C17)/C17</f>
        <v>0.26180869227647291</v>
      </c>
      <c r="AD17" s="20">
        <f t="shared" si="8"/>
        <v>2.5181835862506458E-2</v>
      </c>
      <c r="AE17" s="20">
        <f>ABS(AD17-C17)/C17</f>
        <v>0.30244221987516734</v>
      </c>
      <c r="AF17" s="20">
        <f t="shared" si="9"/>
        <v>2.7855782995530567E-2</v>
      </c>
      <c r="AG17" s="20">
        <f>ABS(AF17-C17)/C17</f>
        <v>0.22837166217366853</v>
      </c>
      <c r="AH17" s="20">
        <f t="shared" si="10"/>
        <v>4.938321343390302E-2</v>
      </c>
      <c r="AI17" s="20">
        <f>ABS(AH17-C17)/C17</f>
        <v>0.36795605080063765</v>
      </c>
      <c r="AJ17" s="20">
        <f t="shared" si="11"/>
        <v>0.26148378463559496</v>
      </c>
      <c r="AK17" s="20">
        <f>ABS(AJ17-C17)/C17</f>
        <v>6.243318133949999</v>
      </c>
      <c r="AL17" s="20">
        <f t="shared" si="12"/>
        <v>3.7852356163647398E-2</v>
      </c>
      <c r="AM17" s="20">
        <f>ABS(AL17-C17)/C17</f>
        <v>4.8541721984692456E-2</v>
      </c>
      <c r="AN17" s="20">
        <f t="shared" si="13"/>
        <v>3.1661884194755352E-2</v>
      </c>
      <c r="AO17" s="20">
        <f>ABS(AN17-C17)/C17</f>
        <v>0.12293949599015645</v>
      </c>
      <c r="AP17" s="20">
        <f t="shared" si="14"/>
        <v>1.8347698972619828E-2</v>
      </c>
      <c r="AQ17" s="20">
        <f>ABS(AP17-C17)/C17</f>
        <v>0.49175349106316268</v>
      </c>
      <c r="AR17" s="20">
        <f t="shared" si="15"/>
        <v>0.14467984327556307</v>
      </c>
      <c r="AS17" s="20">
        <f>ABS(AR17-C17)/C17</f>
        <v>3.007751891289836</v>
      </c>
      <c r="AT17" s="20">
        <f t="shared" si="16"/>
        <v>5.0791124375293081E-2</v>
      </c>
      <c r="AU17" s="20">
        <f>ABS(AT17-C17)/C17</f>
        <v>0.40695635388623491</v>
      </c>
      <c r="AV17" s="20">
        <f t="shared" si="17"/>
        <v>3.7896288239204795E-2</v>
      </c>
      <c r="AW17" s="20">
        <f>ABS(AV17-C17)/C17</f>
        <v>4.9758676986282405E-2</v>
      </c>
      <c r="AX17" s="20">
        <f t="shared" si="18"/>
        <v>4.5501440041137368E-2</v>
      </c>
      <c r="AY17" s="20">
        <f>ABS(AX17-C17)/C17</f>
        <v>0.2604277019705642</v>
      </c>
    </row>
    <row r="18" spans="1:51" x14ac:dyDescent="0.2">
      <c r="A18" s="1">
        <v>15</v>
      </c>
      <c r="B18" s="9">
        <v>1.3070230324200001</v>
      </c>
      <c r="C18" s="9">
        <v>6.5799999999999997E-2</v>
      </c>
      <c r="D18" s="1" t="s">
        <v>90</v>
      </c>
      <c r="E18" s="14">
        <v>2328.3384943011501</v>
      </c>
      <c r="F18" s="14">
        <v>715</v>
      </c>
      <c r="G18" s="11">
        <v>0.31</v>
      </c>
      <c r="H18" s="9">
        <v>7.1223448908328033E-2</v>
      </c>
      <c r="I18" s="9">
        <v>8.2423235688875787E-2</v>
      </c>
      <c r="J18" s="9">
        <f>0.0717*F18*F18*E18/1000000000</f>
        <v>8.5344857511910871E-2</v>
      </c>
      <c r="K18" s="9">
        <f>ABS(J18-C18)/C18</f>
        <v>0.29703430869165465</v>
      </c>
      <c r="L18" s="20">
        <f t="shared" si="19"/>
        <v>5.4843464037259919E-2</v>
      </c>
      <c r="M18" s="20">
        <f>ABS(L18-C18)/C18</f>
        <v>0.16651270460091305</v>
      </c>
      <c r="N18" s="20">
        <f t="shared" si="0"/>
        <v>3.426332851748131E-2</v>
      </c>
      <c r="O18" s="20">
        <f>ABS(N18-C18)/C18</f>
        <v>0.47928072161882507</v>
      </c>
      <c r="P18" s="20">
        <f t="shared" si="1"/>
        <v>5.1119945448970722E-2</v>
      </c>
      <c r="Q18" s="20">
        <f>ABS(P18-C18)/C18</f>
        <v>0.2231011329943659</v>
      </c>
      <c r="R18" s="20">
        <f t="shared" si="2"/>
        <v>0.12772309090244602</v>
      </c>
      <c r="S18" s="20">
        <f>ABS(R18-C18)/C18</f>
        <v>0.94108040885176325</v>
      </c>
      <c r="T18" s="20">
        <f t="shared" si="3"/>
        <v>5.229894227894652E-2</v>
      </c>
      <c r="U18" s="20">
        <f>ABS(T18-C18)/C18</f>
        <v>0.20518324804032642</v>
      </c>
      <c r="V18" s="20">
        <f t="shared" si="4"/>
        <v>0.15210922067177859</v>
      </c>
      <c r="W18" s="20">
        <f>ABS(V18-C18)/C18</f>
        <v>1.3116902837656321</v>
      </c>
      <c r="X18" s="20">
        <f t="shared" si="5"/>
        <v>5.3331913882518983E-2</v>
      </c>
      <c r="Y18" s="20">
        <f>ABS(X18-C18)/C18</f>
        <v>0.18948459145107927</v>
      </c>
      <c r="Z18" s="20">
        <f t="shared" si="6"/>
        <v>3.8380646074328062E-2</v>
      </c>
      <c r="AA18" s="20">
        <f>ABS(Z18-C18)/C18</f>
        <v>0.41670750646917837</v>
      </c>
      <c r="AB18" s="20">
        <f t="shared" si="7"/>
        <v>4.3315465636173674E-2</v>
      </c>
      <c r="AC18" s="20">
        <f>ABS(AB18-C18)/C18</f>
        <v>0.3417102486903697</v>
      </c>
      <c r="AD18" s="20">
        <f t="shared" si="8"/>
        <v>4.0234565567196533E-2</v>
      </c>
      <c r="AE18" s="20">
        <f>ABS(AD18-C18)/C18</f>
        <v>0.38853243818850253</v>
      </c>
      <c r="AF18" s="20">
        <f t="shared" si="9"/>
        <v>4.5362490629765599E-2</v>
      </c>
      <c r="AG18" s="20">
        <f>ABS(AF18-C18)/C18</f>
        <v>0.31060044635614587</v>
      </c>
      <c r="AH18" s="20">
        <f t="shared" si="10"/>
        <v>7.6862895459123712E-2</v>
      </c>
      <c r="AI18" s="20">
        <f>ABS(AH18-C18)/C18</f>
        <v>0.16812911032102909</v>
      </c>
      <c r="AJ18" s="20">
        <f t="shared" si="11"/>
        <v>0.41903263994638301</v>
      </c>
      <c r="AK18" s="20">
        <f>ABS(AJ18-C18)/C18</f>
        <v>5.3682772028325685</v>
      </c>
      <c r="AL18" s="20">
        <f t="shared" si="12"/>
        <v>6.398027541960101E-2</v>
      </c>
      <c r="AM18" s="20">
        <f>ABS(AL18-C18)/C18</f>
        <v>2.7655388759863033E-2</v>
      </c>
      <c r="AN18" s="20">
        <f t="shared" si="13"/>
        <v>5.3649358032018334E-2</v>
      </c>
      <c r="AO18" s="20">
        <f>ABS(AN18-C18)/C18</f>
        <v>0.18466021227935661</v>
      </c>
      <c r="AP18" s="20">
        <f t="shared" si="14"/>
        <v>4.0929426260232306E-2</v>
      </c>
      <c r="AQ18" s="20">
        <f>ABS(AP18-C18)/C18</f>
        <v>0.37797224528522327</v>
      </c>
      <c r="AR18" s="20">
        <f t="shared" si="15"/>
        <v>0.29192017114902469</v>
      </c>
      <c r="AS18" s="20">
        <f>ABS(AR18-C18)/C18</f>
        <v>3.4364767651827464</v>
      </c>
      <c r="AT18" s="20">
        <f t="shared" si="16"/>
        <v>8.6367967534945952E-2</v>
      </c>
      <c r="AU18" s="20">
        <f>ABS(AT18-C18)/C18</f>
        <v>0.31258309323626071</v>
      </c>
      <c r="AV18" s="20">
        <f t="shared" si="17"/>
        <v>6.5144903033448803E-2</v>
      </c>
      <c r="AW18" s="20">
        <f>ABS(AV18-C18)/C18</f>
        <v>9.9558809506260504E-3</v>
      </c>
      <c r="AX18" s="20">
        <f t="shared" si="18"/>
        <v>6.324655088989635E-2</v>
      </c>
      <c r="AY18" s="20">
        <f>ABS(AX18-C18)/C18</f>
        <v>3.880621747877884E-2</v>
      </c>
    </row>
    <row r="19" spans="1:51" x14ac:dyDescent="0.2">
      <c r="A19" s="1">
        <v>16</v>
      </c>
      <c r="B19" s="9">
        <v>1.77495655294</v>
      </c>
      <c r="C19" s="9">
        <v>0.1123</v>
      </c>
      <c r="D19" s="1" t="s">
        <v>94</v>
      </c>
      <c r="E19" s="14">
        <v>3091.3859123976999</v>
      </c>
      <c r="F19" s="14">
        <v>717</v>
      </c>
      <c r="G19" s="11">
        <v>0.23</v>
      </c>
      <c r="H19" s="9">
        <v>9.7448395816077213E-2</v>
      </c>
      <c r="I19" s="9">
        <v>0.13224936940269619</v>
      </c>
      <c r="J19" s="9">
        <f>0.0717*F19*F19*E19/1000000000</f>
        <v>0.11394904519924516</v>
      </c>
      <c r="K19" s="9">
        <f>ABS(J19-C19)/C19</f>
        <v>1.4684284944302439E-2</v>
      </c>
      <c r="L19" s="20">
        <f t="shared" si="19"/>
        <v>7.9485361591511233E-2</v>
      </c>
      <c r="M19" s="20">
        <f>ABS(L19-C19)/C19</f>
        <v>0.29220515056534963</v>
      </c>
      <c r="N19" s="20">
        <f t="shared" si="0"/>
        <v>5.2722857231393222E-2</v>
      </c>
      <c r="O19" s="20">
        <f>ABS(N19-C19)/C19</f>
        <v>0.53051774504547444</v>
      </c>
      <c r="P19" s="20">
        <f t="shared" si="1"/>
        <v>7.7801594639164862E-2</v>
      </c>
      <c r="Q19" s="20">
        <f>ABS(P19-C19)/C19</f>
        <v>0.30719862298161299</v>
      </c>
      <c r="R19" s="20">
        <f t="shared" si="2"/>
        <v>0.19808630595292731</v>
      </c>
      <c r="S19" s="20">
        <f>ABS(R19-C19)/C19</f>
        <v>0.76390299156658337</v>
      </c>
      <c r="T19" s="20">
        <f t="shared" si="3"/>
        <v>8.2765555594507226E-2</v>
      </c>
      <c r="U19" s="20">
        <f>ABS(T19-C19)/C19</f>
        <v>0.26299594305870677</v>
      </c>
      <c r="V19" s="20">
        <f t="shared" si="4"/>
        <v>0.23489832046160641</v>
      </c>
      <c r="W19" s="20">
        <f>ABS(V19-C19)/C19</f>
        <v>1.0917036550454713</v>
      </c>
      <c r="X19" s="20">
        <f t="shared" si="5"/>
        <v>8.2180336955997801E-2</v>
      </c>
      <c r="Y19" s="20">
        <f>ABS(X19-C19)/C19</f>
        <v>0.26820715088158681</v>
      </c>
      <c r="Z19" s="20">
        <f t="shared" si="6"/>
        <v>5.6930686530132314E-2</v>
      </c>
      <c r="AA19" s="20">
        <f>ABS(Z19-C19)/C19</f>
        <v>0.49304820543070066</v>
      </c>
      <c r="AB19" s="20">
        <f t="shared" si="7"/>
        <v>6.5925646074901825E-2</v>
      </c>
      <c r="AC19" s="20">
        <f>ABS(AB19-C19)/C19</f>
        <v>0.41295061375866582</v>
      </c>
      <c r="AD19" s="20">
        <f t="shared" si="8"/>
        <v>6.0334380247627849E-2</v>
      </c>
      <c r="AE19" s="20">
        <f>ABS(AD19-C19)/C19</f>
        <v>0.46273926760794432</v>
      </c>
      <c r="AF19" s="20">
        <f t="shared" si="9"/>
        <v>6.9153265446128542E-2</v>
      </c>
      <c r="AG19" s="20">
        <f>ABS(AF19-C19)/C19</f>
        <v>0.3842095686008144</v>
      </c>
      <c r="AH19" s="20">
        <f t="shared" si="10"/>
        <v>0.11268013228503773</v>
      </c>
      <c r="AI19" s="20">
        <f>ABS(AH19-C19)/C19</f>
        <v>3.3849713716628208E-3</v>
      </c>
      <c r="AJ19" s="20">
        <f t="shared" si="11"/>
        <v>0.62998439273921614</v>
      </c>
      <c r="AK19" s="20">
        <f>ABS(AJ19-C19)/C19</f>
        <v>4.6098343075620321</v>
      </c>
      <c r="AL19" s="20">
        <f t="shared" si="12"/>
        <v>0.10072671124887415</v>
      </c>
      <c r="AM19" s="20">
        <f>ABS(AL19-C19)/C19</f>
        <v>0.10305689003673948</v>
      </c>
      <c r="AN19" s="20">
        <f t="shared" si="13"/>
        <v>8.4643227300794946E-2</v>
      </c>
      <c r="AO19" s="20">
        <f>ABS(AN19-C19)/C19</f>
        <v>0.24627580319862022</v>
      </c>
      <c r="AP19" s="20">
        <f t="shared" si="14"/>
        <v>5.572831089265718E-2</v>
      </c>
      <c r="AQ19" s="20">
        <f>ABS(AP19-C19)/C19</f>
        <v>0.50375502321765642</v>
      </c>
      <c r="AR19" s="20">
        <f t="shared" si="15"/>
        <v>0.53638153857880821</v>
      </c>
      <c r="AS19" s="20">
        <f>ABS(AR19-C19)/C19</f>
        <v>3.776327146739165</v>
      </c>
      <c r="AT19" s="20">
        <f t="shared" si="16"/>
        <v>0.13668140323892905</v>
      </c>
      <c r="AU19" s="20">
        <f>ABS(AT19-C19)/C19</f>
        <v>0.21710955689162115</v>
      </c>
      <c r="AV19" s="20">
        <f t="shared" si="17"/>
        <v>0.10406803130163268</v>
      </c>
      <c r="AW19" s="20">
        <f>ABS(AV19-C19)/C19</f>
        <v>7.3303372202736555E-2</v>
      </c>
      <c r="AX19" s="20">
        <f t="shared" si="18"/>
        <v>8.4079705223625401E-2</v>
      </c>
      <c r="AY19" s="20">
        <f>ABS(AX19-C19)/C19</f>
        <v>0.2512938092286251</v>
      </c>
    </row>
    <row r="20" spans="1:51" x14ac:dyDescent="0.2">
      <c r="A20" s="1">
        <v>17</v>
      </c>
      <c r="B20" s="9">
        <v>1.1476397378000001</v>
      </c>
      <c r="C20" s="9">
        <v>7.8399999999999997E-2</v>
      </c>
      <c r="D20" s="1" t="s">
        <v>89</v>
      </c>
      <c r="E20" s="14">
        <v>2208.2623332472899</v>
      </c>
      <c r="F20" s="14">
        <v>610</v>
      </c>
      <c r="G20" s="11">
        <v>0.24</v>
      </c>
      <c r="H20" s="9">
        <v>5.9120511203921117E-2</v>
      </c>
      <c r="I20" s="9">
        <v>0.24591184688876128</v>
      </c>
      <c r="J20" s="9">
        <f>0.0717*F20*F20*E20/1000000000</f>
        <v>5.89154894982344E-2</v>
      </c>
      <c r="K20" s="9">
        <f>ABS(J20-C20)/C20</f>
        <v>0.24852691966537754</v>
      </c>
      <c r="L20" s="20">
        <f t="shared" si="19"/>
        <v>4.7099945036574394E-2</v>
      </c>
      <c r="M20" s="20">
        <f>ABS(L20-C20)/C20</f>
        <v>0.39923539494165311</v>
      </c>
      <c r="N20" s="20">
        <f t="shared" si="0"/>
        <v>2.8529361835657997E-2</v>
      </c>
      <c r="O20" s="20">
        <f>ABS(N20-C20)/C20</f>
        <v>0.6361050786268112</v>
      </c>
      <c r="P20" s="20">
        <f t="shared" si="1"/>
        <v>4.2764208339896075E-2</v>
      </c>
      <c r="Q20" s="20">
        <f>ABS(P20-C20)/C20</f>
        <v>0.45453815892989702</v>
      </c>
      <c r="R20" s="20">
        <f t="shared" si="2"/>
        <v>0.10599379718538067</v>
      </c>
      <c r="S20" s="20">
        <f>ABS(R20-C20)/C20</f>
        <v>0.35196169879312084</v>
      </c>
      <c r="T20" s="20">
        <f t="shared" si="3"/>
        <v>4.3030501807489852E-2</v>
      </c>
      <c r="U20" s="20">
        <f>ABS(T20-C20)/C20</f>
        <v>0.45114155857793553</v>
      </c>
      <c r="V20" s="20">
        <f t="shared" si="4"/>
        <v>0.12646118861546321</v>
      </c>
      <c r="W20" s="20">
        <f>ABS(V20-C20)/C20</f>
        <v>0.6130253649931533</v>
      </c>
      <c r="X20" s="20">
        <f t="shared" si="5"/>
        <v>4.4380263738433866E-2</v>
      </c>
      <c r="Y20" s="20">
        <f>ABS(X20-C20)/C20</f>
        <v>0.43392520741793539</v>
      </c>
      <c r="Z20" s="20">
        <f t="shared" si="6"/>
        <v>3.2459846352537375E-2</v>
      </c>
      <c r="AA20" s="20">
        <f>ABS(Z20-C20)/C20</f>
        <v>0.58597134754416613</v>
      </c>
      <c r="AB20" s="20">
        <f t="shared" si="7"/>
        <v>3.6234927323497632E-2</v>
      </c>
      <c r="AC20" s="20">
        <f>ABS(AB20-C20)/C20</f>
        <v>0.53781980454722411</v>
      </c>
      <c r="AD20" s="20">
        <f t="shared" si="8"/>
        <v>3.3870600020372288E-2</v>
      </c>
      <c r="AE20" s="20">
        <f>ABS(AD20-C20)/C20</f>
        <v>0.56797704055647591</v>
      </c>
      <c r="AF20" s="20">
        <f t="shared" si="9"/>
        <v>3.7921190845172217E-2</v>
      </c>
      <c r="AG20" s="20">
        <f>ABS(AF20-C20)/C20</f>
        <v>0.51631134126055844</v>
      </c>
      <c r="AH20" s="20">
        <f t="shared" si="10"/>
        <v>6.533105349581228E-2</v>
      </c>
      <c r="AI20" s="20">
        <f>ABS(AH20-C20)/C20</f>
        <v>0.16669574622688416</v>
      </c>
      <c r="AJ20" s="20">
        <f t="shared" si="11"/>
        <v>0.35236844875607365</v>
      </c>
      <c r="AK20" s="20">
        <f>ABS(AJ20-C20)/C20</f>
        <v>3.4944955198478778</v>
      </c>
      <c r="AL20" s="20">
        <f t="shared" si="12"/>
        <v>5.2758109194831551E-2</v>
      </c>
      <c r="AM20" s="20">
        <f>ABS(AL20-C20)/C20</f>
        <v>0.32706493373939344</v>
      </c>
      <c r="AN20" s="20">
        <f t="shared" si="13"/>
        <v>4.4199037429822736E-2</v>
      </c>
      <c r="AO20" s="20">
        <f>ABS(AN20-C20)/C20</f>
        <v>0.43623676747675078</v>
      </c>
      <c r="AP20" s="20">
        <f t="shared" si="14"/>
        <v>3.0997749317978003E-2</v>
      </c>
      <c r="AQ20" s="20">
        <f>ABS(AP20-C20)/C20</f>
        <v>0.60462054441354585</v>
      </c>
      <c r="AR20" s="20">
        <f t="shared" si="15"/>
        <v>0.2255012192140437</v>
      </c>
      <c r="AS20" s="20">
        <f>ABS(AR20-C20)/C20</f>
        <v>1.8762910614036188</v>
      </c>
      <c r="AT20" s="20">
        <f t="shared" si="16"/>
        <v>7.1061800127797517E-2</v>
      </c>
      <c r="AU20" s="20">
        <f>ABS(AT20-C20)/C20</f>
        <v>9.3599488165847969E-2</v>
      </c>
      <c r="AV20" s="20">
        <f t="shared" si="17"/>
        <v>5.3386331992827656E-2</v>
      </c>
      <c r="AW20" s="20">
        <f>ABS(AV20-C20)/C20</f>
        <v>0.319051887846586</v>
      </c>
      <c r="AX20" s="20">
        <f t="shared" si="18"/>
        <v>5.6038955074089021E-2</v>
      </c>
      <c r="AY20" s="20">
        <f>ABS(AX20-C20)/C20</f>
        <v>0.28521740976927268</v>
      </c>
    </row>
    <row r="21" spans="1:51" x14ac:dyDescent="0.2">
      <c r="A21" s="1">
        <v>18</v>
      </c>
      <c r="B21" s="9">
        <v>0.911967326982</v>
      </c>
      <c r="C21" s="9">
        <v>2.3300000000000001E-2</v>
      </c>
      <c r="D21" s="1" t="s">
        <v>84</v>
      </c>
      <c r="E21" s="14">
        <v>2521.8281046945399</v>
      </c>
      <c r="F21" s="14">
        <v>417</v>
      </c>
      <c r="G21" s="11">
        <v>0.17</v>
      </c>
      <c r="H21" s="9">
        <v>3.1826977341066195E-2</v>
      </c>
      <c r="I21" s="9">
        <v>0.36596469274962201</v>
      </c>
      <c r="J21" s="9">
        <f>0.0717*F21*F21*E21/1000000000</f>
        <v>3.1441752595211307E-2</v>
      </c>
      <c r="K21" s="9">
        <f>ABS(J21-C21)/C21</f>
        <v>0.34943144185456249</v>
      </c>
      <c r="L21" s="20">
        <f t="shared" si="19"/>
        <v>3.5919066897274164E-2</v>
      </c>
      <c r="M21" s="20">
        <f>ABS(L21-C21)/C21</f>
        <v>0.54159085396026452</v>
      </c>
      <c r="N21" s="20">
        <f t="shared" si="0"/>
        <v>2.0639856861318136E-2</v>
      </c>
      <c r="O21" s="20">
        <f>ABS(N21-C21)/C21</f>
        <v>0.11416923341982252</v>
      </c>
      <c r="P21" s="20">
        <f t="shared" si="1"/>
        <v>3.1194557160145513E-2</v>
      </c>
      <c r="Q21" s="20">
        <f>ABS(P21-C21)/C21</f>
        <v>0.33882219571439959</v>
      </c>
      <c r="R21" s="20">
        <f t="shared" si="2"/>
        <v>7.6230635259147403E-2</v>
      </c>
      <c r="S21" s="20">
        <f>ABS(R21-C21)/C21</f>
        <v>2.2717010840835794</v>
      </c>
      <c r="T21" s="20">
        <f t="shared" si="3"/>
        <v>3.0481544089773674E-2</v>
      </c>
      <c r="U21" s="20">
        <f>ABS(T21-C21)/C21</f>
        <v>0.30822077638513617</v>
      </c>
      <c r="V21" s="20">
        <f t="shared" si="4"/>
        <v>9.1243915931710301E-2</v>
      </c>
      <c r="W21" s="20">
        <f>ABS(V21-C21)/C21</f>
        <v>2.9160478940648198</v>
      </c>
      <c r="X21" s="20">
        <f t="shared" si="5"/>
        <v>3.2073422243530117E-2</v>
      </c>
      <c r="Y21" s="20">
        <f>ABS(X21-C21)/C21</f>
        <v>0.37654172719013368</v>
      </c>
      <c r="Z21" s="20">
        <f t="shared" si="6"/>
        <v>2.413961041957496E-2</v>
      </c>
      <c r="AA21" s="20">
        <f>ABS(Z21-C21)/C21</f>
        <v>3.6034781956006831E-2</v>
      </c>
      <c r="AB21" s="20">
        <f t="shared" si="7"/>
        <v>2.6431134214913964E-2</v>
      </c>
      <c r="AC21" s="20">
        <f>ABS(AB21-C21)/C21</f>
        <v>0.13438344270017005</v>
      </c>
      <c r="AD21" s="20">
        <f t="shared" si="8"/>
        <v>2.4983476499547429E-2</v>
      </c>
      <c r="AE21" s="20">
        <f>ABS(AD21-C21)/C21</f>
        <v>7.2252210281005466E-2</v>
      </c>
      <c r="AF21" s="20">
        <f t="shared" si="9"/>
        <v>2.7627481269006719E-2</v>
      </c>
      <c r="AG21" s="20">
        <f>ABS(AF21-C21)/C21</f>
        <v>0.18572880982861448</v>
      </c>
      <c r="AH21" s="20">
        <f t="shared" si="10"/>
        <v>4.9015878233384887E-2</v>
      </c>
      <c r="AI21" s="20">
        <f>ABS(AH21-C21)/C21</f>
        <v>1.1036857610894799</v>
      </c>
      <c r="AJ21" s="20">
        <f t="shared" si="11"/>
        <v>0.25941103982482355</v>
      </c>
      <c r="AK21" s="20">
        <f>ABS(AJ21-C21)/C21</f>
        <v>10.133521022524617</v>
      </c>
      <c r="AL21" s="20">
        <f t="shared" si="12"/>
        <v>3.7518539443918877E-2</v>
      </c>
      <c r="AM21" s="20">
        <f>ABS(AL21-C21)/C21</f>
        <v>0.61023774437420064</v>
      </c>
      <c r="AN21" s="20">
        <f t="shared" si="13"/>
        <v>3.1381350293590744E-2</v>
      </c>
      <c r="AO21" s="20">
        <f>ABS(AN21-C21)/C21</f>
        <v>0.3468390683944525</v>
      </c>
      <c r="AP21" s="20">
        <f t="shared" si="14"/>
        <v>1.7415840043375257E-2</v>
      </c>
      <c r="AQ21" s="20">
        <f>ABS(AP21-C21)/C21</f>
        <v>0.25253905393239245</v>
      </c>
      <c r="AR21" s="20">
        <f t="shared" si="15"/>
        <v>0.14297868858005591</v>
      </c>
      <c r="AS21" s="20">
        <f>ABS(AR21-C21)/C21</f>
        <v>5.1364244025775063</v>
      </c>
      <c r="AT21" s="20">
        <f t="shared" si="16"/>
        <v>5.0338092811111942E-2</v>
      </c>
      <c r="AU21" s="20">
        <f>ABS(AT21-C21)/C21</f>
        <v>1.1604331678588815</v>
      </c>
      <c r="AV21" s="20">
        <f t="shared" si="17"/>
        <v>3.7551385713789645E-2</v>
      </c>
      <c r="AW21" s="20">
        <f>ABS(AV21-C21)/C21</f>
        <v>0.61164745552745248</v>
      </c>
      <c r="AX21" s="20">
        <f t="shared" si="18"/>
        <v>4.5249276607396013E-2</v>
      </c>
      <c r="AY21" s="20">
        <f>ABS(AX21-C21)/C21</f>
        <v>0.94202903894403478</v>
      </c>
    </row>
    <row r="22" spans="1:51" x14ac:dyDescent="0.2">
      <c r="A22" s="1">
        <v>19</v>
      </c>
      <c r="B22" s="9">
        <v>1.1382292601899999</v>
      </c>
      <c r="C22" s="9">
        <v>6.3799999999999996E-2</v>
      </c>
      <c r="D22" s="1" t="s">
        <v>88</v>
      </c>
      <c r="E22" s="14">
        <v>2191.47768490416</v>
      </c>
      <c r="F22" s="14">
        <v>605</v>
      </c>
      <c r="G22" s="11">
        <v>0.24</v>
      </c>
      <c r="H22" s="9">
        <v>5.2551377290719542E-2</v>
      </c>
      <c r="I22" s="9">
        <v>0.17631070077242103</v>
      </c>
      <c r="J22" s="9">
        <f>0.0717*F22*F22*E22/1000000000</f>
        <v>5.7513123926542141E-2</v>
      </c>
      <c r="K22" s="9">
        <f>ABS(J22-C22)/C22</f>
        <v>9.8540377326925624E-2</v>
      </c>
      <c r="L22" s="20">
        <f t="shared" si="19"/>
        <v>4.6635522503110101E-2</v>
      </c>
      <c r="M22" s="20">
        <f>ABS(L22-C22)/C22</f>
        <v>0.26903569744341532</v>
      </c>
      <c r="N22" s="20">
        <f t="shared" si="0"/>
        <v>2.8200461342384752E-2</v>
      </c>
      <c r="O22" s="20">
        <f>ABS(N22-C22)/C22</f>
        <v>0.55798649933566213</v>
      </c>
      <c r="P22" s="20">
        <f t="shared" si="1"/>
        <v>4.2283698264812639E-2</v>
      </c>
      <c r="Q22" s="20">
        <f>ABS(P22-C22)/C22</f>
        <v>0.33724610870199623</v>
      </c>
      <c r="R22" s="20">
        <f t="shared" si="2"/>
        <v>0.10474968074034795</v>
      </c>
      <c r="S22" s="20">
        <f>ABS(R22-C22)/C22</f>
        <v>0.64184452571078299</v>
      </c>
      <c r="T22" s="20">
        <f t="shared" si="3"/>
        <v>4.2502322560098449E-2</v>
      </c>
      <c r="U22" s="20">
        <f>ABS(T22-C22)/C22</f>
        <v>0.33381939560974211</v>
      </c>
      <c r="V22" s="20">
        <f t="shared" si="4"/>
        <v>0.12499124047159711</v>
      </c>
      <c r="W22" s="20">
        <f>ABS(V22-C22)/C22</f>
        <v>0.95911035221939056</v>
      </c>
      <c r="X22" s="20">
        <f t="shared" si="5"/>
        <v>4.3866964779078095E-2</v>
      </c>
      <c r="Y22" s="20">
        <f>ABS(X22-C22)/C22</f>
        <v>0.31243001913670693</v>
      </c>
      <c r="Z22" s="20">
        <f t="shared" si="6"/>
        <v>3.211732437813649E-2</v>
      </c>
      <c r="AA22" s="20">
        <f>ABS(Z22-C22)/C22</f>
        <v>0.4965936617846945</v>
      </c>
      <c r="AB22" s="20">
        <f t="shared" si="7"/>
        <v>3.5827752495729739E-2</v>
      </c>
      <c r="AC22" s="20">
        <f>ABS(AB22-C22)/C22</f>
        <v>0.43843648125815454</v>
      </c>
      <c r="AD22" s="20">
        <f t="shared" si="8"/>
        <v>3.3503369639995506E-2</v>
      </c>
      <c r="AE22" s="20">
        <f>ABS(AD22-C22)/C22</f>
        <v>0.47486881442013312</v>
      </c>
      <c r="AF22" s="20">
        <f t="shared" si="9"/>
        <v>3.7493431148555287E-2</v>
      </c>
      <c r="AG22" s="20">
        <f>ABS(AF22-C22)/C22</f>
        <v>0.41232866538314594</v>
      </c>
      <c r="AH22" s="20">
        <f t="shared" si="10"/>
        <v>6.4662109941031429E-2</v>
      </c>
      <c r="AI22" s="20">
        <f>ABS(AH22-C22)/C22</f>
        <v>1.3512695000492684E-2</v>
      </c>
      <c r="AJ22" s="20">
        <f t="shared" si="11"/>
        <v>0.34852390883808271</v>
      </c>
      <c r="AK22" s="20">
        <f>ABS(AJ22-C22)/C22</f>
        <v>4.4627571918194793</v>
      </c>
      <c r="AL22" s="20">
        <f t="shared" si="12"/>
        <v>5.2117818796887004E-2</v>
      </c>
      <c r="AM22" s="20">
        <f>ABS(AL22-C22)/C22</f>
        <v>0.18310628845004689</v>
      </c>
      <c r="AN22" s="20">
        <f t="shared" si="13"/>
        <v>4.3660109630930123E-2</v>
      </c>
      <c r="AO22" s="20">
        <f>ABS(AN22-C22)/C22</f>
        <v>0.3156722628380858</v>
      </c>
      <c r="AP22" s="20">
        <f t="shared" si="14"/>
        <v>3.0510235319392946E-2</v>
      </c>
      <c r="AQ22" s="20">
        <f>ABS(AP22-C22)/C22</f>
        <v>0.52178314546406035</v>
      </c>
      <c r="AR22" s="20">
        <f t="shared" si="15"/>
        <v>0.22184729143105733</v>
      </c>
      <c r="AS22" s="20">
        <f>ABS(AR22-C22)/C22</f>
        <v>2.4772302732140652</v>
      </c>
      <c r="AT22" s="20">
        <f t="shared" si="16"/>
        <v>7.0189549827819719E-2</v>
      </c>
      <c r="AU22" s="20">
        <f>ABS(AT22-C22)/C22</f>
        <v>0.10014968382162577</v>
      </c>
      <c r="AV22" s="20">
        <f t="shared" si="17"/>
        <v>5.2717712469142926E-2</v>
      </c>
      <c r="AW22" s="20">
        <f>ABS(AV22-C22)/C22</f>
        <v>0.17370356631437414</v>
      </c>
      <c r="AX22" s="20">
        <f t="shared" si="18"/>
        <v>5.5611303482518713E-2</v>
      </c>
      <c r="AY22" s="20">
        <f>ABS(AX22-C22)/C22</f>
        <v>0.12834947519563139</v>
      </c>
    </row>
    <row r="23" spans="1:51" x14ac:dyDescent="0.2">
      <c r="A23" s="1">
        <v>20</v>
      </c>
      <c r="B23" s="9">
        <v>0.22304141469200001</v>
      </c>
      <c r="C23" s="9">
        <v>1.1307999999999999E-3</v>
      </c>
      <c r="D23" s="1" t="s">
        <v>32</v>
      </c>
      <c r="E23" s="14">
        <v>968.29255416541105</v>
      </c>
      <c r="F23" s="14">
        <v>280</v>
      </c>
      <c r="G23" s="11">
        <v>0.31</v>
      </c>
      <c r="H23" s="9">
        <v>1.3430574812556813E-3</v>
      </c>
      <c r="I23" s="9">
        <v>0.18770559007400181</v>
      </c>
      <c r="J23" s="9">
        <f>0.0717*F23*F23*E23/1000000000</f>
        <v>5.4430435688789412E-3</v>
      </c>
      <c r="K23" s="9">
        <f>ABS(J23-C23)/C23</f>
        <v>3.8134449671727459</v>
      </c>
      <c r="L23" s="20">
        <f t="shared" si="19"/>
        <v>5.8851798635629563E-3</v>
      </c>
      <c r="M23" s="20">
        <f>ABS(L23-C23)/C23</f>
        <v>4.2044392143287554</v>
      </c>
      <c r="N23" s="20">
        <f t="shared" si="0"/>
        <v>2.8405286727275292E-3</v>
      </c>
      <c r="O23" s="20">
        <f>ABS(N23-C23)/C23</f>
        <v>1.5119638067983103</v>
      </c>
      <c r="P23" s="20">
        <f t="shared" si="1"/>
        <v>4.5157255315094649E-3</v>
      </c>
      <c r="Q23" s="20">
        <f>ABS(P23-C23)/C23</f>
        <v>2.9933901056857666</v>
      </c>
      <c r="R23" s="20">
        <f t="shared" si="2"/>
        <v>1.0118219008200178E-2</v>
      </c>
      <c r="S23" s="20">
        <f>ABS(R23-C23)/C23</f>
        <v>7.9478413585074099</v>
      </c>
      <c r="T23" s="20">
        <f t="shared" si="3"/>
        <v>3.6867722582829923E-3</v>
      </c>
      <c r="U23" s="20">
        <f>ABS(T23-C23)/C23</f>
        <v>2.2603221244101452</v>
      </c>
      <c r="V23" s="20">
        <f t="shared" si="4"/>
        <v>1.2352099033363678E-2</v>
      </c>
      <c r="W23" s="20">
        <f>ABS(V23-C23)/C23</f>
        <v>9.923327762083197</v>
      </c>
      <c r="X23" s="20">
        <f t="shared" si="5"/>
        <v>4.3855540390485975E-3</v>
      </c>
      <c r="Y23" s="20">
        <f>ABS(X23-C23)/C23</f>
        <v>2.8782755916595311</v>
      </c>
      <c r="Z23" s="20">
        <f t="shared" si="6"/>
        <v>3.9332617258537742E-3</v>
      </c>
      <c r="AA23" s="20">
        <f>ABS(Z23-C23)/C23</f>
        <v>2.4783000759230407</v>
      </c>
      <c r="AB23" s="20">
        <f t="shared" si="7"/>
        <v>3.8256334250280698E-3</v>
      </c>
      <c r="AC23" s="20">
        <f>ABS(AB23-C23)/C23</f>
        <v>2.3831211752989652</v>
      </c>
      <c r="AD23" s="20">
        <f t="shared" si="8"/>
        <v>3.8717091262171488E-3</v>
      </c>
      <c r="AE23" s="20">
        <f>ABS(AD23-C23)/C23</f>
        <v>2.4238672852999197</v>
      </c>
      <c r="AF23" s="20">
        <f t="shared" si="9"/>
        <v>3.9690575806364302E-3</v>
      </c>
      <c r="AG23" s="20">
        <f>ABS(AF23-C23)/C23</f>
        <v>2.5099554126604442</v>
      </c>
      <c r="AH23" s="20">
        <f t="shared" si="10"/>
        <v>8.4303300611666306E-3</v>
      </c>
      <c r="AI23" s="20">
        <f>ABS(AH23-C23)/C23</f>
        <v>6.4551910693019376</v>
      </c>
      <c r="AJ23" s="20">
        <f t="shared" si="11"/>
        <v>3.9728385640071785E-2</v>
      </c>
      <c r="AK23" s="20">
        <f>ABS(AJ23-C23)/C23</f>
        <v>34.132990484676149</v>
      </c>
      <c r="AL23" s="20">
        <f t="shared" si="12"/>
        <v>4.6477938929720677E-3</v>
      </c>
      <c r="AM23" s="20">
        <f>ABS(AL23-C23)/C23</f>
        <v>3.1101820772657125</v>
      </c>
      <c r="AN23" s="20">
        <f t="shared" si="13"/>
        <v>3.8494343043025004E-3</v>
      </c>
      <c r="AO23" s="20">
        <f>ABS(AN23-C23)/C23</f>
        <v>2.4041689992063144</v>
      </c>
      <c r="AP23" s="20">
        <f t="shared" si="14"/>
        <v>3.0065982700481606E-3</v>
      </c>
      <c r="AQ23" s="20">
        <f>ABS(AP23-C23)/C23</f>
        <v>1.6588240803397247</v>
      </c>
      <c r="AR23" s="20">
        <f t="shared" si="15"/>
        <v>9.0770001098766581E-3</v>
      </c>
      <c r="AS23" s="20">
        <f>ABS(AR23-C23)/C23</f>
        <v>7.027060585317173</v>
      </c>
      <c r="AT23" s="20">
        <f t="shared" si="16"/>
        <v>6.0884410436787689E-3</v>
      </c>
      <c r="AU23" s="20">
        <f>ABS(AT23-C23)/C23</f>
        <v>4.3841891083116113</v>
      </c>
      <c r="AV23" s="20">
        <f t="shared" si="17"/>
        <v>4.3497008258073988E-3</v>
      </c>
      <c r="AW23" s="20">
        <f>ABS(AV23-C23)/C23</f>
        <v>2.8465695311349477</v>
      </c>
      <c r="AX23" s="20">
        <f t="shared" si="18"/>
        <v>1.2206321336351359E-2</v>
      </c>
      <c r="AY23" s="20">
        <f>ABS(AX23-C23)/C23</f>
        <v>9.7944122182095512</v>
      </c>
    </row>
    <row r="24" spans="1:51" x14ac:dyDescent="0.2">
      <c r="A24" s="1">
        <v>21</v>
      </c>
      <c r="B24" s="9">
        <v>1.0285576904</v>
      </c>
      <c r="C24" s="9">
        <v>3.5499999999999997E-2</v>
      </c>
      <c r="D24" s="1" t="s">
        <v>87</v>
      </c>
      <c r="E24" s="14">
        <v>2027.99335442396</v>
      </c>
      <c r="F24" s="14">
        <v>556</v>
      </c>
      <c r="G24" s="11">
        <v>0.27</v>
      </c>
      <c r="H24" s="9">
        <v>3.7028920973384533E-2</v>
      </c>
      <c r="I24" s="9">
        <v>4.3068196433367026E-2</v>
      </c>
      <c r="J24" s="9">
        <f>0.0717*F24*F24*E24/1000000000</f>
        <v>4.4950576534066825E-2</v>
      </c>
      <c r="K24" s="9">
        <f>ABS(J24-C24)/C24</f>
        <v>0.26621342349484023</v>
      </c>
      <c r="L24" s="20">
        <f t="shared" si="19"/>
        <v>4.1179871688582739E-2</v>
      </c>
      <c r="M24" s="20">
        <f>ABS(L24-C24)/C24</f>
        <v>0.15999638559388007</v>
      </c>
      <c r="N24" s="20">
        <f t="shared" si="0"/>
        <v>2.4450597592164187E-2</v>
      </c>
      <c r="O24" s="20">
        <f>ABS(N24-C24)/C24</f>
        <v>0.31125077205171298</v>
      </c>
      <c r="P24" s="20">
        <f t="shared" si="1"/>
        <v>3.6794751069825542E-2</v>
      </c>
      <c r="Q24" s="20">
        <f>ABS(P24-C24)/C24</f>
        <v>3.647186112184634E-2</v>
      </c>
      <c r="R24" s="20">
        <f t="shared" si="2"/>
        <v>9.0584761432784169E-2</v>
      </c>
      <c r="S24" s="20">
        <f>ABS(R24-C24)/C24</f>
        <v>1.5516834206418078</v>
      </c>
      <c r="T24" s="20">
        <f t="shared" si="3"/>
        <v>3.6509932321650243E-2</v>
      </c>
      <c r="U24" s="20">
        <f>ABS(T24-C24)/C24</f>
        <v>2.8448797792964685E-2</v>
      </c>
      <c r="V24" s="20">
        <f t="shared" si="4"/>
        <v>0.10824255385940819</v>
      </c>
      <c r="W24" s="20">
        <f>ABS(V24-C24)/C24</f>
        <v>2.0490860242086817</v>
      </c>
      <c r="X24" s="20">
        <f t="shared" si="5"/>
        <v>3.8016177425552425E-2</v>
      </c>
      <c r="Y24" s="20">
        <f>ABS(X24-C24)/C24</f>
        <v>7.0878237339505018E-2</v>
      </c>
      <c r="Z24" s="20">
        <f t="shared" si="6"/>
        <v>2.8186967428731585E-2</v>
      </c>
      <c r="AA24" s="20">
        <f>ABS(Z24-C24)/C24</f>
        <v>0.20600091750051866</v>
      </c>
      <c r="AB24" s="20">
        <f t="shared" si="7"/>
        <v>3.1176551067809477E-2</v>
      </c>
      <c r="AC24" s="20">
        <f>ABS(AB24-C24)/C24</f>
        <v>0.1217872938645217</v>
      </c>
      <c r="AD24" s="20">
        <f t="shared" si="8"/>
        <v>2.9297532568566025E-2</v>
      </c>
      <c r="AE24" s="20">
        <f>ABS(AD24-C24)/C24</f>
        <v>0.17471739243475978</v>
      </c>
      <c r="AF24" s="20">
        <f t="shared" si="9"/>
        <v>3.2608474662334998E-2</v>
      </c>
      <c r="AG24" s="20">
        <f>ABS(AF24-C24)/C24</f>
        <v>8.1451417962394343E-2</v>
      </c>
      <c r="AH24" s="20">
        <f t="shared" si="10"/>
        <v>5.6970300354755296E-2</v>
      </c>
      <c r="AI24" s="20">
        <f>ABS(AH24-C24)/C24</f>
        <v>0.60479719309169866</v>
      </c>
      <c r="AJ24" s="20">
        <f t="shared" si="11"/>
        <v>0.30451277980139457</v>
      </c>
      <c r="AK24" s="20">
        <f>ABS(AJ24-C24)/C24</f>
        <v>7.5778247831378769</v>
      </c>
      <c r="AL24" s="20">
        <f t="shared" si="12"/>
        <v>4.4846878403849863E-2</v>
      </c>
      <c r="AM24" s="20">
        <f>ABS(AL24-C24)/C24</f>
        <v>0.26329234940422158</v>
      </c>
      <c r="AN24" s="20">
        <f t="shared" si="13"/>
        <v>3.7542500719445836E-2</v>
      </c>
      <c r="AO24" s="20">
        <f>ABS(AN24-C24)/C24</f>
        <v>5.7535231533685609E-2</v>
      </c>
      <c r="AP24" s="20">
        <f t="shared" si="14"/>
        <v>2.5504116491158399E-2</v>
      </c>
      <c r="AQ24" s="20">
        <f>ABS(AP24-C24)/C24</f>
        <v>0.28157418334765066</v>
      </c>
      <c r="AR24" s="20">
        <f t="shared" si="15"/>
        <v>0.18146428908595114</v>
      </c>
      <c r="AS24" s="20">
        <f>ABS(AR24-C24)/C24</f>
        <v>4.1116701150972155</v>
      </c>
      <c r="AT24" s="20">
        <f t="shared" si="16"/>
        <v>6.0293545376896684E-2</v>
      </c>
      <c r="AU24" s="20">
        <f>ABS(AT24-C24)/C24</f>
        <v>0.69840972892666731</v>
      </c>
      <c r="AV24" s="20">
        <f t="shared" si="17"/>
        <v>4.5144421126005981E-2</v>
      </c>
      <c r="AW24" s="20">
        <f>ABS(AV24-C24)/C24</f>
        <v>0.27167383453537985</v>
      </c>
      <c r="AX24" s="20">
        <f t="shared" si="18"/>
        <v>5.0608615973599766E-2</v>
      </c>
      <c r="AY24" s="20">
        <f>ABS(AX24-C24)/C24</f>
        <v>0.42559481615774003</v>
      </c>
    </row>
    <row r="25" spans="1:51" x14ac:dyDescent="0.2">
      <c r="A25" s="1">
        <v>22</v>
      </c>
      <c r="B25" s="9">
        <v>0.75906640353999999</v>
      </c>
      <c r="C25" s="9">
        <v>3.5000000000000003E-2</v>
      </c>
      <c r="D25" s="1" t="s">
        <v>82</v>
      </c>
      <c r="E25" s="14">
        <v>1626.84283325206</v>
      </c>
      <c r="F25" s="14">
        <v>588</v>
      </c>
      <c r="G25" s="11">
        <v>0.32</v>
      </c>
      <c r="H25" s="9">
        <v>2.6528505323891328E-2</v>
      </c>
      <c r="I25" s="9">
        <v>0.24204270503167638</v>
      </c>
      <c r="J25" s="9">
        <f>0.0717*F25*F25*E25/1000000000</f>
        <v>4.0329181350310848E-2</v>
      </c>
      <c r="K25" s="9">
        <f>ABS(J25-C25)/C25</f>
        <v>0.15226232429459555</v>
      </c>
      <c r="L25" s="20">
        <f t="shared" si="19"/>
        <v>2.8314652563650837E-2</v>
      </c>
      <c r="M25" s="20">
        <f>ABS(L25-C25)/C25</f>
        <v>0.19100992675283329</v>
      </c>
      <c r="N25" s="20">
        <f t="shared" si="0"/>
        <v>1.5939175855392049E-2</v>
      </c>
      <c r="O25" s="20">
        <f>ABS(N25-C25)/C25</f>
        <v>0.54459497556022718</v>
      </c>
      <c r="P25" s="20">
        <f t="shared" si="1"/>
        <v>2.4249300657683222E-2</v>
      </c>
      <c r="Q25" s="20">
        <f>ABS(P25-C25)/C25</f>
        <v>0.307162838351908</v>
      </c>
      <c r="R25" s="20">
        <f t="shared" si="2"/>
        <v>5.859228601586583E-2</v>
      </c>
      <c r="S25" s="20">
        <f>ABS(R25-C25)/C25</f>
        <v>0.67406531473902354</v>
      </c>
      <c r="T25" s="20">
        <f t="shared" si="3"/>
        <v>2.3146626252109365E-2</v>
      </c>
      <c r="U25" s="20">
        <f>ABS(T25-C25)/C25</f>
        <v>0.33866782136830392</v>
      </c>
      <c r="V25" s="20">
        <f t="shared" si="4"/>
        <v>7.0312187974385862E-2</v>
      </c>
      <c r="W25" s="20">
        <f>ABS(V25-C25)/C25</f>
        <v>1.0089196564110243</v>
      </c>
      <c r="X25" s="20">
        <f t="shared" si="5"/>
        <v>2.4747872226361257E-2</v>
      </c>
      <c r="Y25" s="20">
        <f>ABS(X25-C25)/C25</f>
        <v>0.29291793638967845</v>
      </c>
      <c r="Z25" s="20">
        <f t="shared" si="6"/>
        <v>1.9056599603111454E-2</v>
      </c>
      <c r="AA25" s="20">
        <f>ABS(Z25-C25)/C25</f>
        <v>0.45552572562538707</v>
      </c>
      <c r="AB25" s="20">
        <f t="shared" si="7"/>
        <v>2.0546044458279164E-2</v>
      </c>
      <c r="AC25" s="20">
        <f>ABS(AB25-C25)/C25</f>
        <v>0.4129701583348811</v>
      </c>
      <c r="AD25" s="20">
        <f t="shared" si="8"/>
        <v>1.9594343665592436E-2</v>
      </c>
      <c r="AE25" s="20">
        <f>ABS(AD25-C25)/C25</f>
        <v>0.4401616095545019</v>
      </c>
      <c r="AF25" s="20">
        <f t="shared" si="9"/>
        <v>2.1455137850748141E-2</v>
      </c>
      <c r="AG25" s="20">
        <f>ABS(AF25-C25)/C25</f>
        <v>0.386996061407196</v>
      </c>
      <c r="AH25" s="20">
        <f t="shared" si="10"/>
        <v>3.8968384507151226E-2</v>
      </c>
      <c r="AI25" s="20">
        <f>ABS(AH25-C25)/C25</f>
        <v>0.11338241449003492</v>
      </c>
      <c r="AJ25" s="20">
        <f t="shared" si="11"/>
        <v>0.20314064560641043</v>
      </c>
      <c r="AK25" s="20">
        <f>ABS(AJ25-C25)/C25</f>
        <v>4.80401844589744</v>
      </c>
      <c r="AL25" s="20">
        <f t="shared" si="12"/>
        <v>2.8579250419039418E-2</v>
      </c>
      <c r="AM25" s="20">
        <f>ABS(AL25-C25)/C25</f>
        <v>0.18344998802744528</v>
      </c>
      <c r="AN25" s="20">
        <f t="shared" si="13"/>
        <v>2.387367942513317E-2</v>
      </c>
      <c r="AO25" s="20">
        <f>ABS(AN25-C25)/C25</f>
        <v>0.3178948735676238</v>
      </c>
      <c r="AP25" s="20">
        <f t="shared" si="14"/>
        <v>1.9817705663622318E-2</v>
      </c>
      <c r="AQ25" s="20">
        <f>ABS(AP25-C25)/C25</f>
        <v>0.43377983818221955</v>
      </c>
      <c r="AR25" s="20">
        <f t="shared" si="15"/>
        <v>9.9450366920284361E-2</v>
      </c>
      <c r="AS25" s="20">
        <f>ABS(AR25-C25)/C25</f>
        <v>1.8414390548652673</v>
      </c>
      <c r="AT25" s="20">
        <f t="shared" si="16"/>
        <v>3.8224999924912031E-2</v>
      </c>
      <c r="AU25" s="20">
        <f>ABS(AT25-C25)/C25</f>
        <v>9.2142854997486506E-2</v>
      </c>
      <c r="AV25" s="20">
        <f t="shared" si="17"/>
        <v>2.8355018111729084E-2</v>
      </c>
      <c r="AW25" s="20">
        <f>ABS(AV25-C25)/C25</f>
        <v>0.18985662537916911</v>
      </c>
      <c r="AX25" s="20">
        <f t="shared" si="18"/>
        <v>3.8146897039463869E-2</v>
      </c>
      <c r="AY25" s="20">
        <f>ABS(AX25-C25)/C25</f>
        <v>8.9911343984681855E-2</v>
      </c>
    </row>
    <row r="26" spans="1:51" x14ac:dyDescent="0.2">
      <c r="A26" s="1">
        <v>23</v>
      </c>
      <c r="B26" s="9">
        <v>0.93896405031899999</v>
      </c>
      <c r="C26" s="9">
        <v>3.5369999999999999E-2</v>
      </c>
      <c r="D26" s="1" t="s">
        <v>86</v>
      </c>
      <c r="E26" s="14">
        <v>2540.73636717201</v>
      </c>
      <c r="F26" s="14">
        <v>430</v>
      </c>
      <c r="G26" s="11">
        <v>0.17</v>
      </c>
      <c r="H26" s="9">
        <v>3.6188153574261243E-2</v>
      </c>
      <c r="I26" s="9">
        <v>2.3131285673204428E-2</v>
      </c>
      <c r="J26" s="9">
        <f>0.0717*F26*F26*E26/1000000000</f>
        <v>3.3683380462600498E-2</v>
      </c>
      <c r="K26" s="9">
        <f>ABS(J26-C26)/C26</f>
        <v>4.7685030743553868E-2</v>
      </c>
      <c r="L26" s="20">
        <f t="shared" si="19"/>
        <v>3.720064452630132E-2</v>
      </c>
      <c r="M26" s="20">
        <f>ABS(L26-C26)/C26</f>
        <v>5.1756984062802415E-2</v>
      </c>
      <c r="N26" s="20">
        <f t="shared" si="0"/>
        <v>2.1505492835651469E-2</v>
      </c>
      <c r="O26" s="20">
        <f>ABS(N26-C26)/C26</f>
        <v>0.39198493537881057</v>
      </c>
      <c r="P26" s="20">
        <f t="shared" si="1"/>
        <v>3.2468834652449617E-2</v>
      </c>
      <c r="Q26" s="20">
        <f>ABS(P26-C26)/C26</f>
        <v>8.2023334677703744E-2</v>
      </c>
      <c r="R26" s="20">
        <f t="shared" si="2"/>
        <v>7.9487322531919535E-2</v>
      </c>
      <c r="S26" s="20">
        <f>ABS(R26-C26)/C26</f>
        <v>1.2473090905264217</v>
      </c>
      <c r="T26" s="20">
        <f t="shared" si="3"/>
        <v>3.1845017492479359E-2</v>
      </c>
      <c r="U26" s="20">
        <f>ABS(T26-C26)/C26</f>
        <v>9.9660234874770701E-2</v>
      </c>
      <c r="V26" s="20">
        <f t="shared" si="4"/>
        <v>9.510314292344868E-2</v>
      </c>
      <c r="W26" s="20">
        <f>ABS(V26-C26)/C26</f>
        <v>1.6888081120567906</v>
      </c>
      <c r="X26" s="20">
        <f t="shared" si="5"/>
        <v>3.3423067097999477E-2</v>
      </c>
      <c r="Y26" s="20">
        <f>ABS(X26-C26)/C26</f>
        <v>5.5044752671770468E-2</v>
      </c>
      <c r="Z26" s="20">
        <f t="shared" si="6"/>
        <v>2.5064201889160857E-2</v>
      </c>
      <c r="AA26" s="20">
        <f>ABS(Z26-C26)/C26</f>
        <v>0.29137116513540123</v>
      </c>
      <c r="AB26" s="20">
        <f t="shared" si="7"/>
        <v>2.751090921706028E-2</v>
      </c>
      <c r="AC26" s="20">
        <f>ABS(AB26-C26)/C26</f>
        <v>0.22219651633982809</v>
      </c>
      <c r="AD26" s="20">
        <f t="shared" si="8"/>
        <v>2.5967344233637026E-2</v>
      </c>
      <c r="AE26" s="20">
        <f>ABS(AD26-C26)/C26</f>
        <v>0.26583703043152312</v>
      </c>
      <c r="AF26" s="20">
        <f t="shared" si="9"/>
        <v>2.876057643946674E-2</v>
      </c>
      <c r="AG26" s="20">
        <f>ABS(AF26-C26)/C26</f>
        <v>0.18686524061445459</v>
      </c>
      <c r="AH26" s="20">
        <f t="shared" si="10"/>
        <v>5.0836295522795213E-2</v>
      </c>
      <c r="AI26" s="20">
        <f>ABS(AH26-C26)/C26</f>
        <v>0.43727157259811184</v>
      </c>
      <c r="AJ26" s="20">
        <f t="shared" si="11"/>
        <v>0.26969291901558373</v>
      </c>
      <c r="AK26" s="20">
        <f>ABS(AJ26-C26)/C26</f>
        <v>6.6249058245853467</v>
      </c>
      <c r="AL26" s="20">
        <f t="shared" si="12"/>
        <v>3.9177361276347362E-2</v>
      </c>
      <c r="AM26" s="20">
        <f>ABS(AL26-C26)/C26</f>
        <v>0.10764380198889918</v>
      </c>
      <c r="AN26" s="20">
        <f t="shared" si="13"/>
        <v>3.27755100254623E-2</v>
      </c>
      <c r="AO26" s="20">
        <f>ABS(AN26-C26)/C26</f>
        <v>7.3352840671125227E-2</v>
      </c>
      <c r="AP26" s="20">
        <f t="shared" si="14"/>
        <v>1.8431864307761971E-2</v>
      </c>
      <c r="AQ26" s="20">
        <f>ABS(AP26-C26)/C26</f>
        <v>0.47888424348990749</v>
      </c>
      <c r="AR26" s="20">
        <f t="shared" si="15"/>
        <v>0.15148254674555464</v>
      </c>
      <c r="AS26" s="20">
        <f>ABS(AR26-C26)/C26</f>
        <v>3.282797476549467</v>
      </c>
      <c r="AT26" s="20">
        <f t="shared" si="16"/>
        <v>5.2589771744723048E-2</v>
      </c>
      <c r="AU26" s="20">
        <f>ABS(AT26-C26)/C26</f>
        <v>0.48684681212109271</v>
      </c>
      <c r="AV26" s="20">
        <f t="shared" si="17"/>
        <v>3.926625258727557E-2</v>
      </c>
      <c r="AW26" s="20">
        <f>ABS(AV26-C26)/C26</f>
        <v>0.11015698578669979</v>
      </c>
      <c r="AX26" s="20">
        <f t="shared" si="18"/>
        <v>4.6494278881978768E-2</v>
      </c>
      <c r="AY26" s="20">
        <f>ABS(AX26-C26)/C26</f>
        <v>0.3145117014978448</v>
      </c>
    </row>
    <row r="27" spans="1:51" x14ac:dyDescent="0.2">
      <c r="A27" s="1">
        <v>24</v>
      </c>
      <c r="B27" s="9">
        <v>1.15169051972</v>
      </c>
      <c r="C27" s="9">
        <v>5.6160000000000002E-2</v>
      </c>
      <c r="D27" s="1" t="s">
        <v>34</v>
      </c>
      <c r="E27" s="14">
        <v>2113.5505717783199</v>
      </c>
      <c r="F27" s="14">
        <v>680</v>
      </c>
      <c r="G27" s="11">
        <v>0.3</v>
      </c>
      <c r="H27" s="9">
        <v>4.3468308849321312E-2</v>
      </c>
      <c r="I27" s="9">
        <v>0.2259916515434239</v>
      </c>
      <c r="J27" s="9">
        <f>0.0717*F27*F27*E27/1000000000</f>
        <v>7.0072824740784162E-2</v>
      </c>
      <c r="K27" s="9">
        <f>ABS(J27-C27)/C27</f>
        <v>0.24773548327607123</v>
      </c>
      <c r="L27" s="20">
        <f t="shared" si="19"/>
        <v>4.7106993948404792E-2</v>
      </c>
      <c r="M27" s="20">
        <f>ABS(L27-C27)/C27</f>
        <v>0.16120025020646742</v>
      </c>
      <c r="N27" s="20">
        <f t="shared" si="0"/>
        <v>2.8671278415412903E-2</v>
      </c>
      <c r="O27" s="20">
        <f>ABS(N27-C27)/C27</f>
        <v>0.48947153818709221</v>
      </c>
      <c r="P27" s="20">
        <f t="shared" si="1"/>
        <v>4.297149891468903E-2</v>
      </c>
      <c r="Q27" s="20">
        <f>ABS(P27-C27)/C27</f>
        <v>0.23483798228830077</v>
      </c>
      <c r="R27" s="20">
        <f t="shared" si="2"/>
        <v>0.10653069938269163</v>
      </c>
      <c r="S27" s="20">
        <f>ABS(R27-C27)/C27</f>
        <v>0.8969141627972157</v>
      </c>
      <c r="T27" s="20">
        <f t="shared" si="3"/>
        <v>4.3258527503230726E-2</v>
      </c>
      <c r="U27" s="20">
        <f>ABS(T27-C27)/C27</f>
        <v>0.22972707437267229</v>
      </c>
      <c r="V27" s="20">
        <f t="shared" si="4"/>
        <v>0.12709549701520026</v>
      </c>
      <c r="W27" s="20">
        <f>ABS(V27-C27)/C27</f>
        <v>1.2630964568233665</v>
      </c>
      <c r="X27" s="20">
        <f t="shared" si="5"/>
        <v>4.460175200580474E-2</v>
      </c>
      <c r="Y27" s="20">
        <f>ABS(X27-C27)/C27</f>
        <v>0.20580925915589854</v>
      </c>
      <c r="Z27" s="20">
        <f t="shared" si="6"/>
        <v>3.260753641236909E-2</v>
      </c>
      <c r="AA27" s="20">
        <f>ABS(Z27-C27)/C27</f>
        <v>0.41938147413872706</v>
      </c>
      <c r="AB27" s="20">
        <f t="shared" si="7"/>
        <v>3.6410581400341056E-2</v>
      </c>
      <c r="AC27" s="20">
        <f>ABS(AB27-C27)/C27</f>
        <v>0.35166343660361371</v>
      </c>
      <c r="AD27" s="20">
        <f t="shared" si="8"/>
        <v>3.4028977061344917E-2</v>
      </c>
      <c r="AE27" s="20">
        <f>ABS(AD27-C27)/C27</f>
        <v>0.39407092127234838</v>
      </c>
      <c r="AF27" s="20">
        <f t="shared" si="9"/>
        <v>3.8105730919904421E-2</v>
      </c>
      <c r="AG27" s="20">
        <f>ABS(AF27-C27)/C27</f>
        <v>0.32147915028660223</v>
      </c>
      <c r="AH27" s="20">
        <f t="shared" si="10"/>
        <v>6.5619426341402484E-2</v>
      </c>
      <c r="AI27" s="20">
        <f>ABS(AH27-C27)/C27</f>
        <v>0.16843707872867669</v>
      </c>
      <c r="AJ27" s="20">
        <f t="shared" si="11"/>
        <v>0.35402658197374798</v>
      </c>
      <c r="AK27" s="20">
        <f>ABS(AJ27-C27)/C27</f>
        <v>5.303892129162179</v>
      </c>
      <c r="AL27" s="20">
        <f t="shared" si="12"/>
        <v>5.3034507972103219E-2</v>
      </c>
      <c r="AM27" s="20">
        <f>ABS(AL27-C27)/C27</f>
        <v>5.5653348075085159E-2</v>
      </c>
      <c r="AN27" s="20">
        <f t="shared" si="13"/>
        <v>4.4431689832347306E-2</v>
      </c>
      <c r="AO27" s="20">
        <f>ABS(AN27-C27)/C27</f>
        <v>0.20883743176019756</v>
      </c>
      <c r="AP27" s="20">
        <f t="shared" si="14"/>
        <v>3.4412512729233603E-2</v>
      </c>
      <c r="AQ27" s="20">
        <f>ABS(AP27-C27)/C27</f>
        <v>0.38724158245666662</v>
      </c>
      <c r="AR27" s="20">
        <f t="shared" si="15"/>
        <v>0.22708325674478574</v>
      </c>
      <c r="AS27" s="20">
        <f>ABS(AR27-C27)/C27</f>
        <v>3.043505283917125</v>
      </c>
      <c r="AT27" s="20">
        <f t="shared" si="16"/>
        <v>7.1438368276763878E-2</v>
      </c>
      <c r="AU27" s="20">
        <f>ABS(AT27-C27)/C27</f>
        <v>0.27205071717884394</v>
      </c>
      <c r="AV27" s="20">
        <f t="shared" si="17"/>
        <v>5.367504064184702E-2</v>
      </c>
      <c r="AW27" s="20">
        <f>ABS(AV27-C27)/C27</f>
        <v>4.4247851818963339E-2</v>
      </c>
      <c r="AX27" s="20">
        <f t="shared" si="18"/>
        <v>5.6222964357504512E-2</v>
      </c>
      <c r="AY27" s="20">
        <f>ABS(AX27-C27)/C27</f>
        <v>1.1211602119749072E-3</v>
      </c>
    </row>
    <row r="28" spans="1:51" x14ac:dyDescent="0.2">
      <c r="A28" s="1">
        <v>25</v>
      </c>
      <c r="B28" s="9">
        <v>1.5363982920499999</v>
      </c>
      <c r="C28" s="9">
        <v>8.5940000000000003E-2</v>
      </c>
      <c r="D28" s="1" t="s">
        <v>92</v>
      </c>
      <c r="E28" s="14">
        <v>3303.8901891093501</v>
      </c>
      <c r="F28" s="14">
        <v>566</v>
      </c>
      <c r="G28" s="11">
        <v>0.17</v>
      </c>
      <c r="H28" s="9">
        <v>6.8582917685894876E-2</v>
      </c>
      <c r="I28" s="9">
        <v>0.20196744605661068</v>
      </c>
      <c r="J28" s="9">
        <f>0.0717*F28*F28*E28/1000000000</f>
        <v>7.5888788956779987E-2</v>
      </c>
      <c r="K28" s="9">
        <f>ABS(J28-C28)/C28</f>
        <v>0.11695614432417983</v>
      </c>
      <c r="L28" s="20">
        <f t="shared" si="19"/>
        <v>6.7075979935189614E-2</v>
      </c>
      <c r="M28" s="20">
        <f>ABS(L28-C28)/C28</f>
        <v>0.21950221159891073</v>
      </c>
      <c r="N28" s="20">
        <f t="shared" si="0"/>
        <v>4.3025030407307291E-2</v>
      </c>
      <c r="O28" s="20">
        <f>ABS(N28-C28)/C28</f>
        <v>0.49935966479744837</v>
      </c>
      <c r="P28" s="20">
        <f t="shared" si="1"/>
        <v>6.3820631722415852E-2</v>
      </c>
      <c r="Q28" s="20">
        <f>ABS(P28-C28)/C28</f>
        <v>0.25738152522206365</v>
      </c>
      <c r="R28" s="20">
        <f t="shared" si="2"/>
        <v>0.16105185238203051</v>
      </c>
      <c r="S28" s="20">
        <f>ABS(R28-C28)/C28</f>
        <v>0.87400340216465566</v>
      </c>
      <c r="T28" s="20">
        <f t="shared" si="3"/>
        <v>6.6653624099800426E-2</v>
      </c>
      <c r="U28" s="20">
        <f>ABS(T28-C28)/C28</f>
        <v>0.22441675471491243</v>
      </c>
      <c r="V28" s="20">
        <f t="shared" si="4"/>
        <v>0.19136775304246273</v>
      </c>
      <c r="W28" s="20">
        <f>ABS(V28-C28)/C28</f>
        <v>1.2267599842036621</v>
      </c>
      <c r="X28" s="20">
        <f t="shared" si="5"/>
        <v>6.7019598144961043E-2</v>
      </c>
      <c r="Y28" s="20">
        <f>ABS(X28-C28)/C28</f>
        <v>0.22015827152709982</v>
      </c>
      <c r="Z28" s="20">
        <f t="shared" si="6"/>
        <v>4.7269876733677774E-2</v>
      </c>
      <c r="AA28" s="20">
        <f>ABS(Z28-C28)/C28</f>
        <v>0.44996652625462213</v>
      </c>
      <c r="AB28" s="20">
        <f t="shared" si="7"/>
        <v>5.4078013071572228E-2</v>
      </c>
      <c r="AC28" s="20">
        <f>ABS(AB28-C28)/C28</f>
        <v>0.37074688071244788</v>
      </c>
      <c r="AD28" s="20">
        <f t="shared" si="8"/>
        <v>4.9839233852249067E-2</v>
      </c>
      <c r="AE28" s="20">
        <f>ABS(AD28-C28)/C28</f>
        <v>0.4200694222451819</v>
      </c>
      <c r="AF28" s="20">
        <f t="shared" si="9"/>
        <v>5.6682213243586084E-2</v>
      </c>
      <c r="AG28" s="20">
        <f>ABS(AF28-C28)/C28</f>
        <v>0.3404443420574112</v>
      </c>
      <c r="AH28" s="20">
        <f t="shared" si="10"/>
        <v>9.4078949449503027E-2</v>
      </c>
      <c r="AI28" s="20">
        <f>ABS(AH28-C28)/C28</f>
        <v>9.4705020357261166E-2</v>
      </c>
      <c r="AJ28" s="20">
        <f t="shared" si="11"/>
        <v>0.51976824987370007</v>
      </c>
      <c r="AK28" s="20">
        <f>ABS(AJ28-C28)/C28</f>
        <v>5.0480364192890397</v>
      </c>
      <c r="AL28" s="20">
        <f t="shared" si="12"/>
        <v>8.1317468448439345E-2</v>
      </c>
      <c r="AM28" s="20">
        <f>ABS(AL28-C28)/C28</f>
        <v>5.3787893315809368E-2</v>
      </c>
      <c r="AN28" s="20">
        <f t="shared" si="13"/>
        <v>6.8264228473936608E-2</v>
      </c>
      <c r="AO28" s="20">
        <f>ABS(AN28-C28)/C28</f>
        <v>0.2056757217368326</v>
      </c>
      <c r="AP28" s="20">
        <f t="shared" si="14"/>
        <v>3.8726455349412291E-2</v>
      </c>
      <c r="AQ28" s="20">
        <f>ABS(AP28-C28)/C28</f>
        <v>0.54937799221070183</v>
      </c>
      <c r="AR28" s="20">
        <f t="shared" si="15"/>
        <v>0.4025319157221291</v>
      </c>
      <c r="AS28" s="20">
        <f>ABS(AR28-C28)/C28</f>
        <v>3.6838714885051091</v>
      </c>
      <c r="AT28" s="20">
        <f t="shared" si="16"/>
        <v>0.11007369922767039</v>
      </c>
      <c r="AU28" s="20">
        <f>ABS(AT28-C28)/C28</f>
        <v>0.28082033078508717</v>
      </c>
      <c r="AV28" s="20">
        <f t="shared" si="17"/>
        <v>8.3438612957981495E-2</v>
      </c>
      <c r="AW28" s="20">
        <f>ABS(AV28-C28)/C28</f>
        <v>2.910620249032473E-2</v>
      </c>
      <c r="AX28" s="20">
        <f t="shared" si="18"/>
        <v>7.3514002614425422E-2</v>
      </c>
      <c r="AY28" s="20">
        <f>ABS(AX28-C28)/C28</f>
        <v>0.14458921789125645</v>
      </c>
    </row>
    <row r="29" spans="1:51" x14ac:dyDescent="0.2">
      <c r="A29" s="1">
        <v>26</v>
      </c>
      <c r="B29" s="9">
        <v>0.89389691607300004</v>
      </c>
      <c r="C29" s="9">
        <v>5.0439999999999999E-2</v>
      </c>
      <c r="D29" s="1" t="s">
        <v>36</v>
      </c>
      <c r="E29" s="14">
        <v>2070.8866028973798</v>
      </c>
      <c r="F29" s="14">
        <v>500</v>
      </c>
      <c r="G29" s="11">
        <v>0.21</v>
      </c>
      <c r="H29" s="9">
        <v>3.1365151276891379E-2</v>
      </c>
      <c r="I29" s="9">
        <v>0.37816908650096392</v>
      </c>
      <c r="J29" s="9">
        <f>0.0717*F29*F29*E29/1000000000</f>
        <v>3.7120642356935532E-2</v>
      </c>
      <c r="K29" s="9">
        <f>ABS(J29-C29)/C29</f>
        <v>0.26406339498541764</v>
      </c>
      <c r="L29" s="20">
        <f t="shared" si="19"/>
        <v>3.4936395106129003E-2</v>
      </c>
      <c r="M29" s="20">
        <f>ABS(L29-C29)/C29</f>
        <v>0.30736726593717278</v>
      </c>
      <c r="N29" s="20">
        <f t="shared" si="0"/>
        <v>2.0066238165943041E-2</v>
      </c>
      <c r="O29" s="20">
        <f>ABS(N29-C29)/C29</f>
        <v>0.6021760871145313</v>
      </c>
      <c r="P29" s="20">
        <f t="shared" si="1"/>
        <v>3.0349402352819431E-2</v>
      </c>
      <c r="Q29" s="20">
        <f>ABS(P29-C29)/C29</f>
        <v>0.39830685264037607</v>
      </c>
      <c r="R29" s="20">
        <f t="shared" si="2"/>
        <v>7.4073939091630306E-2</v>
      </c>
      <c r="S29" s="20">
        <f>ABS(R29-C29)/C29</f>
        <v>0.46855549348989506</v>
      </c>
      <c r="T29" s="20">
        <f t="shared" si="3"/>
        <v>2.9580070368310223E-2</v>
      </c>
      <c r="U29" s="20">
        <f>ABS(T29-C29)/C29</f>
        <v>0.41355927104856816</v>
      </c>
      <c r="V29" s="20">
        <f t="shared" si="4"/>
        <v>8.8687314135646886E-2</v>
      </c>
      <c r="W29" s="20">
        <f>ABS(V29-C29)/C29</f>
        <v>0.75827347612305485</v>
      </c>
      <c r="X29" s="20">
        <f t="shared" si="5"/>
        <v>3.117917364801814E-2</v>
      </c>
      <c r="Y29" s="20">
        <f>ABS(X29-C29)/C29</f>
        <v>0.38185619254523906</v>
      </c>
      <c r="Z29" s="20">
        <f t="shared" si="6"/>
        <v>2.3525111473547609E-2</v>
      </c>
      <c r="AA29" s="20">
        <f>ABS(Z29-C29)/C29</f>
        <v>0.5336020722928706</v>
      </c>
      <c r="AB29" s="20">
        <f t="shared" si="7"/>
        <v>2.5714983462528582E-2</v>
      </c>
      <c r="AC29" s="20">
        <f>ABS(AB29-C29)/C29</f>
        <v>0.49018668789594405</v>
      </c>
      <c r="AD29" s="20">
        <f t="shared" si="8"/>
        <v>2.433015494784457E-2</v>
      </c>
      <c r="AE29" s="20">
        <f>ABS(AD29-C29)/C29</f>
        <v>0.5176416544836524</v>
      </c>
      <c r="AF29" s="20">
        <f t="shared" si="9"/>
        <v>2.6876064564971141E-2</v>
      </c>
      <c r="AG29" s="20">
        <f>ABS(AF29-C29)/C29</f>
        <v>0.46716763352555229</v>
      </c>
      <c r="AH29" s="20">
        <f t="shared" si="10"/>
        <v>4.7804853124925918E-2</v>
      </c>
      <c r="AI29" s="20">
        <f>ABS(AH29-C29)/C29</f>
        <v>5.2243197364672492E-2</v>
      </c>
      <c r="AJ29" s="20">
        <f t="shared" si="11"/>
        <v>0.25258493641547713</v>
      </c>
      <c r="AK29" s="20">
        <f>ABS(AJ29-C29)/C29</f>
        <v>4.007631570489238</v>
      </c>
      <c r="AL29" s="20">
        <f t="shared" si="12"/>
        <v>3.6421333798785947E-2</v>
      </c>
      <c r="AM29" s="20">
        <f>ABS(AL29-C29)/C29</f>
        <v>0.27792756148322861</v>
      </c>
      <c r="AN29" s="20">
        <f t="shared" si="13"/>
        <v>3.0459360768983239E-2</v>
      </c>
      <c r="AO29" s="20">
        <f>ABS(AN29-C29)/C29</f>
        <v>0.39612686818034815</v>
      </c>
      <c r="AP29" s="20">
        <f t="shared" si="14"/>
        <v>2.0112680611642501E-2</v>
      </c>
      <c r="AQ29" s="20">
        <f>ABS(AP29-C29)/C29</f>
        <v>0.60125534076838816</v>
      </c>
      <c r="AR29" s="20">
        <f t="shared" si="15"/>
        <v>0.13742380586782349</v>
      </c>
      <c r="AS29" s="20">
        <f>ABS(AR29-C29)/C29</f>
        <v>1.7245005128434476</v>
      </c>
      <c r="AT29" s="20">
        <f t="shared" si="16"/>
        <v>4.8849373351095161E-2</v>
      </c>
      <c r="AU29" s="20">
        <f>ABS(AT29-C29)/C29</f>
        <v>3.1535024760206927E-2</v>
      </c>
      <c r="AV29" s="20">
        <f t="shared" si="17"/>
        <v>3.6418442470070186E-2</v>
      </c>
      <c r="AW29" s="20">
        <f>ABS(AV29-C29)/C29</f>
        <v>0.27798488362271634</v>
      </c>
      <c r="AX29" s="20">
        <f t="shared" si="18"/>
        <v>4.4414497456786529E-2</v>
      </c>
      <c r="AY29" s="20">
        <f>ABS(AX29-C29)/C29</f>
        <v>0.11945881330716633</v>
      </c>
    </row>
    <row r="30" spans="1:51" x14ac:dyDescent="0.2">
      <c r="A30" s="1">
        <v>27</v>
      </c>
      <c r="B30" s="9">
        <v>1.1792679295099999</v>
      </c>
      <c r="C30" s="9">
        <v>5.8299999999999998E-2</v>
      </c>
      <c r="D30" s="1" t="s">
        <v>24</v>
      </c>
      <c r="E30" s="14">
        <v>2519.5096491014101</v>
      </c>
      <c r="F30" s="14">
        <v>545</v>
      </c>
      <c r="G30" s="11">
        <v>0.2</v>
      </c>
      <c r="H30" s="9">
        <v>3.9183451954726278E-2</v>
      </c>
      <c r="I30" s="9">
        <v>0.3278996234180741</v>
      </c>
      <c r="J30" s="9">
        <f>0.0717*F30*F30*E30/1000000000</f>
        <v>5.3657222247695632E-2</v>
      </c>
      <c r="K30" s="9">
        <f>ABS(J30-C30)/C30</f>
        <v>7.9635982029234401E-2</v>
      </c>
      <c r="L30" s="20">
        <f t="shared" si="19"/>
        <v>4.8794680600159852E-2</v>
      </c>
      <c r="M30" s="20">
        <f>ABS(L30-C30)/C30</f>
        <v>0.16304149913962515</v>
      </c>
      <c r="N30" s="20">
        <f t="shared" si="0"/>
        <v>2.9642834483543479E-2</v>
      </c>
      <c r="O30" s="20">
        <f>ABS(N30-C30)/C30</f>
        <v>0.49154657832686999</v>
      </c>
      <c r="P30" s="20">
        <f t="shared" si="1"/>
        <v>4.4389907546054479E-2</v>
      </c>
      <c r="Q30" s="20">
        <f>ABS(P30-C30)/C30</f>
        <v>0.23859506782067785</v>
      </c>
      <c r="R30" s="20">
        <f t="shared" si="2"/>
        <v>0.11020760393714586</v>
      </c>
      <c r="S30" s="20">
        <f>ABS(R30-C30)/C30</f>
        <v>0.89035341230095821</v>
      </c>
      <c r="T30" s="20">
        <f t="shared" si="3"/>
        <v>4.4821540219245441E-2</v>
      </c>
      <c r="U30" s="20">
        <f>ABS(T30-C30)/C30</f>
        <v>0.2311914199100267</v>
      </c>
      <c r="V30" s="20">
        <f t="shared" si="4"/>
        <v>0.13143864466072114</v>
      </c>
      <c r="W30" s="20">
        <f>ABS(V30-C30)/C30</f>
        <v>1.2545222068734332</v>
      </c>
      <c r="X30" s="20">
        <f t="shared" si="5"/>
        <v>4.6118148399678809E-2</v>
      </c>
      <c r="Y30" s="20">
        <f>ABS(X30-C30)/C30</f>
        <v>0.20895114237257614</v>
      </c>
      <c r="Z30" s="20">
        <f t="shared" si="6"/>
        <v>3.3616963538781998E-2</v>
      </c>
      <c r="AA30" s="20">
        <f>ABS(Z30-C30)/C30</f>
        <v>0.42337969916325902</v>
      </c>
      <c r="AB30" s="20">
        <f t="shared" si="7"/>
        <v>3.7612515444918157E-2</v>
      </c>
      <c r="AC30" s="20">
        <f>ABS(AB30-C30)/C30</f>
        <v>0.35484536115063192</v>
      </c>
      <c r="AD30" s="20">
        <f t="shared" si="8"/>
        <v>3.5111973463791579E-2</v>
      </c>
      <c r="AE30" s="20">
        <f>ABS(AD30-C30)/C30</f>
        <v>0.397736304223129</v>
      </c>
      <c r="AF30" s="20">
        <f t="shared" si="9"/>
        <v>3.936855986446585E-2</v>
      </c>
      <c r="AG30" s="20">
        <f>ABS(AF30-C30)/C30</f>
        <v>0.32472453062665779</v>
      </c>
      <c r="AH30" s="20">
        <f t="shared" si="10"/>
        <v>6.7589354596857554E-2</v>
      </c>
      <c r="AI30" s="20">
        <f>ABS(AH30-C30)/C30</f>
        <v>0.15933712859103871</v>
      </c>
      <c r="AJ30" s="20">
        <f t="shared" si="11"/>
        <v>0.36536634605007073</v>
      </c>
      <c r="AK30" s="20">
        <f>ABS(AJ30-C30)/C30</f>
        <v>5.2670042204128773</v>
      </c>
      <c r="AL30" s="20">
        <f t="shared" si="12"/>
        <v>5.4928656503008912E-2</v>
      </c>
      <c r="AM30" s="20">
        <f>ABS(AL30-C30)/C30</f>
        <v>5.7827504236553792E-2</v>
      </c>
      <c r="AN30" s="20">
        <f t="shared" si="13"/>
        <v>4.6026198677368034E-2</v>
      </c>
      <c r="AO30" s="20">
        <f>ABS(AN30-C30)/C30</f>
        <v>0.21052832457344706</v>
      </c>
      <c r="AP30" s="20">
        <f t="shared" si="14"/>
        <v>2.8709277743920951E-2</v>
      </c>
      <c r="AQ30" s="20">
        <f>ABS(AP30-C30)/C30</f>
        <v>0.50755955842331124</v>
      </c>
      <c r="AR30" s="20">
        <f t="shared" si="15"/>
        <v>0.23800061548517432</v>
      </c>
      <c r="AS30" s="20">
        <f>ABS(AR30-C30)/C30</f>
        <v>3.0823433187851514</v>
      </c>
      <c r="AT30" s="20">
        <f t="shared" si="16"/>
        <v>7.4019572133496747E-2</v>
      </c>
      <c r="AU30" s="20">
        <f>ABS(AT30-C30)/C30</f>
        <v>0.26963245512001288</v>
      </c>
      <c r="AV30" s="20">
        <f t="shared" si="17"/>
        <v>5.5654837698082778E-2</v>
      </c>
      <c r="AW30" s="20">
        <f>ABS(AV30-C30)/C30</f>
        <v>4.5371566070621268E-2</v>
      </c>
      <c r="AX30" s="20">
        <f t="shared" si="18"/>
        <v>5.7474496858148573E-2</v>
      </c>
      <c r="AY30" s="20">
        <f>ABS(AX30-C30)/C30</f>
        <v>1.4159573616662516E-2</v>
      </c>
    </row>
    <row r="31" spans="1:51" x14ac:dyDescent="0.2">
      <c r="A31" s="1">
        <v>28</v>
      </c>
      <c r="B31" s="9">
        <v>0.44825959730499998</v>
      </c>
      <c r="C31" s="9">
        <v>2.1250000000000002E-2</v>
      </c>
      <c r="D31" s="1" t="s">
        <v>37</v>
      </c>
      <c r="E31" s="14">
        <v>1178.2030633936199</v>
      </c>
      <c r="F31" s="14">
        <v>470</v>
      </c>
      <c r="G31" s="11">
        <v>0.41</v>
      </c>
      <c r="H31" s="9">
        <v>2.6017439866473903E-2</v>
      </c>
      <c r="I31" s="9">
        <v>0.22435011136347774</v>
      </c>
      <c r="J31" s="9">
        <f>0.0717*F31*F31*E31/1000000000</f>
        <v>1.866100456565175E-2</v>
      </c>
      <c r="K31" s="9">
        <f>ABS(J31-C31)/C31</f>
        <v>0.12183507926344714</v>
      </c>
      <c r="L31" s="20">
        <f t="shared" si="19"/>
        <v>1.440904424131839E-2</v>
      </c>
      <c r="M31" s="20">
        <f>ABS(L31-C31)/C31</f>
        <v>0.32192732982031114</v>
      </c>
      <c r="N31" s="20">
        <f t="shared" si="0"/>
        <v>7.591314658589597E-3</v>
      </c>
      <c r="O31" s="20">
        <f>ABS(N31-C31)/C31</f>
        <v>0.64276166312519545</v>
      </c>
      <c r="P31" s="20">
        <f t="shared" si="1"/>
        <v>1.1769621063546218E-2</v>
      </c>
      <c r="Q31" s="20">
        <f>ABS(P31-C31)/C31</f>
        <v>0.44613547936253095</v>
      </c>
      <c r="R31" s="20">
        <f t="shared" si="2"/>
        <v>2.7530410949615433E-2</v>
      </c>
      <c r="S31" s="20">
        <f>ABS(R31-C31)/C31</f>
        <v>0.29554875057013796</v>
      </c>
      <c r="T31" s="20">
        <f t="shared" si="3"/>
        <v>1.0504186871095816E-2</v>
      </c>
      <c r="U31" s="20">
        <f>ABS(T31-C31)/C31</f>
        <v>0.50568532371313812</v>
      </c>
      <c r="V31" s="20">
        <f t="shared" si="4"/>
        <v>3.328168965186936E-2</v>
      </c>
      <c r="W31" s="20">
        <f>ABS(V31-C31)/C31</f>
        <v>0.56619716008796983</v>
      </c>
      <c r="X31" s="20">
        <f t="shared" si="5"/>
        <v>1.1758089058902091E-2</v>
      </c>
      <c r="Y31" s="20">
        <f>ABS(X31-C31)/C31</f>
        <v>0.44667816193401927</v>
      </c>
      <c r="Z31" s="20">
        <f t="shared" si="6"/>
        <v>9.6677115904285748E-3</v>
      </c>
      <c r="AA31" s="20">
        <f>ABS(Z31-C31)/C31</f>
        <v>0.54504886633277294</v>
      </c>
      <c r="AB31" s="20">
        <f t="shared" si="7"/>
        <v>9.9716863738801599E-3</v>
      </c>
      <c r="AC31" s="20">
        <f>ABS(AB31-C31)/C31</f>
        <v>0.53074417064093371</v>
      </c>
      <c r="AD31" s="20">
        <f t="shared" si="8"/>
        <v>9.7558584750233983E-3</v>
      </c>
      <c r="AE31" s="20">
        <f>ABS(AD31-C31)/C31</f>
        <v>0.54090077764595779</v>
      </c>
      <c r="AF31" s="20">
        <f t="shared" si="9"/>
        <v>1.038387186966116E-2</v>
      </c>
      <c r="AG31" s="20">
        <f>ABS(AF31-C31)/C31</f>
        <v>0.51134720613359252</v>
      </c>
      <c r="AH31" s="20">
        <f t="shared" si="10"/>
        <v>2.0173194941366396E-2</v>
      </c>
      <c r="AI31" s="20">
        <f>ABS(AH31-C31)/C31</f>
        <v>5.0673179229816706E-2</v>
      </c>
      <c r="AJ31" s="20">
        <f t="shared" si="11"/>
        <v>0.10069550807529624</v>
      </c>
      <c r="AK31" s="20">
        <f>ABS(AJ31-C31)/C31</f>
        <v>3.7386121447198226</v>
      </c>
      <c r="AL31" s="20">
        <f t="shared" si="12"/>
        <v>1.308616127293369E-2</v>
      </c>
      <c r="AM31" s="20">
        <f>ABS(AL31-C31)/C31</f>
        <v>0.38418064597959112</v>
      </c>
      <c r="AN31" s="20">
        <f t="shared" si="13"/>
        <v>1.0891347120722488E-2</v>
      </c>
      <c r="AO31" s="20">
        <f>ABS(AN31-C31)/C31</f>
        <v>0.48746601784835353</v>
      </c>
      <c r="AP31" s="20">
        <f t="shared" si="14"/>
        <v>9.5344816346773498E-3</v>
      </c>
      <c r="AQ31" s="20">
        <f>ABS(AP31-C31)/C31</f>
        <v>0.55131851130930121</v>
      </c>
      <c r="AR31" s="20">
        <f t="shared" si="15"/>
        <v>3.5253708704070637E-2</v>
      </c>
      <c r="AS31" s="20">
        <f>ABS(AR31-C31)/C31</f>
        <v>0.6589980566621475</v>
      </c>
      <c r="AT31" s="20">
        <f t="shared" si="16"/>
        <v>1.7346914318552516E-2</v>
      </c>
      <c r="AU31" s="20">
        <f>ABS(AT31-C31)/C31</f>
        <v>0.18367462030341108</v>
      </c>
      <c r="AV31" s="20">
        <f t="shared" si="17"/>
        <v>1.2661409025818072E-2</v>
      </c>
      <c r="AW31" s="20">
        <f>ABS(AV31-C31)/C31</f>
        <v>0.40416898702032605</v>
      </c>
      <c r="AX31" s="20">
        <f t="shared" si="18"/>
        <v>2.3368458009596842E-2</v>
      </c>
      <c r="AY31" s="20">
        <f>ABS(AX31-C31)/C31</f>
        <v>9.9692141628086622E-2</v>
      </c>
    </row>
    <row r="32" spans="1:51" x14ac:dyDescent="0.2">
      <c r="A32" s="1">
        <v>29</v>
      </c>
      <c r="B32" s="9">
        <v>0.75112731849199998</v>
      </c>
      <c r="C32" s="9">
        <v>3.3480000000000003E-2</v>
      </c>
      <c r="D32" s="1" t="s">
        <v>81</v>
      </c>
      <c r="E32" s="14">
        <v>1556.75748162795</v>
      </c>
      <c r="F32" s="14">
        <v>550</v>
      </c>
      <c r="G32" s="11">
        <v>0.32</v>
      </c>
      <c r="H32" s="9">
        <v>2.4132945292036388E-2</v>
      </c>
      <c r="I32" s="9">
        <v>0.27918323500488684</v>
      </c>
      <c r="J32" s="9">
        <f>0.0717*F32*F32*E32/1000000000</f>
        <v>3.3764902208399013E-2</v>
      </c>
      <c r="K32" s="9">
        <f>ABS(J32-C32)/C32</f>
        <v>8.5096239067804624E-3</v>
      </c>
      <c r="L32" s="20">
        <f t="shared" si="19"/>
        <v>2.7951617545241114E-2</v>
      </c>
      <c r="M32" s="20">
        <f>ABS(L32-C32)/C32</f>
        <v>0.16512492397726666</v>
      </c>
      <c r="N32" s="20">
        <f t="shared" si="0"/>
        <v>1.5704903253622567E-2</v>
      </c>
      <c r="O32" s="20">
        <f>ABS(N32-C32)/C32</f>
        <v>0.53091686817136907</v>
      </c>
      <c r="P32" s="20">
        <f t="shared" si="1"/>
        <v>2.3901906787756236E-2</v>
      </c>
      <c r="Q32" s="20">
        <f>ABS(P32-C32)/C32</f>
        <v>0.28608402665005278</v>
      </c>
      <c r="R32" s="20">
        <f t="shared" si="2"/>
        <v>5.7715504221432797E-2</v>
      </c>
      <c r="S32" s="20">
        <f>ABS(R32-C32)/C32</f>
        <v>0.72388005440360792</v>
      </c>
      <c r="T32" s="20">
        <f t="shared" si="3"/>
        <v>2.2784441143512212E-2</v>
      </c>
      <c r="U32" s="20">
        <f>ABS(T32-C32)/C32</f>
        <v>0.31946113669318371</v>
      </c>
      <c r="V32" s="20">
        <f t="shared" si="4"/>
        <v>6.9270223840672787E-2</v>
      </c>
      <c r="W32" s="20">
        <f>ABS(V32-C32)/C32</f>
        <v>1.0690031015732611</v>
      </c>
      <c r="X32" s="20">
        <f t="shared" si="5"/>
        <v>2.4382950876096928E-2</v>
      </c>
      <c r="Y32" s="20">
        <f>ABS(X32-C32)/C32</f>
        <v>0.27171592365301894</v>
      </c>
      <c r="Z32" s="20">
        <f t="shared" si="6"/>
        <v>1.8800192718366141E-2</v>
      </c>
      <c r="AA32" s="20">
        <f>ABS(Z32-C32)/C32</f>
        <v>0.43846497256970907</v>
      </c>
      <c r="AB32" s="20">
        <f t="shared" si="7"/>
        <v>2.0251681897777624E-2</v>
      </c>
      <c r="AC32" s="20">
        <f>ABS(AB32-C32)/C32</f>
        <v>0.39511105442719169</v>
      </c>
      <c r="AD32" s="20">
        <f t="shared" si="8"/>
        <v>1.9323467264721738E-2</v>
      </c>
      <c r="AE32" s="20">
        <f>ABS(AD32-C32)/C32</f>
        <v>0.42283550583268409</v>
      </c>
      <c r="AF32" s="20">
        <f t="shared" si="9"/>
        <v>2.1146572317560414E-2</v>
      </c>
      <c r="AG32" s="20">
        <f>ABS(AF32-C32)/C32</f>
        <v>0.36838194989365552</v>
      </c>
      <c r="AH32" s="20">
        <f t="shared" si="10"/>
        <v>3.8459588788709489E-2</v>
      </c>
      <c r="AI32" s="20">
        <f>ABS(AH32-C32)/C32</f>
        <v>0.14873323741665131</v>
      </c>
      <c r="AJ32" s="20">
        <f t="shared" si="11"/>
        <v>0.20031469359089848</v>
      </c>
      <c r="AK32" s="20">
        <f>ABS(AJ32-C32)/C32</f>
        <v>4.9831151012813164</v>
      </c>
      <c r="AL32" s="20">
        <f t="shared" si="12"/>
        <v>2.8137084827812193E-2</v>
      </c>
      <c r="AM32" s="20">
        <f>ABS(AL32-C32)/C32</f>
        <v>0.15958527993392499</v>
      </c>
      <c r="AN32" s="20">
        <f t="shared" si="13"/>
        <v>2.3502588760218435E-2</v>
      </c>
      <c r="AO32" s="20">
        <f>ABS(AN32-C32)/C32</f>
        <v>0.29801108840446738</v>
      </c>
      <c r="AP32" s="20">
        <f t="shared" si="14"/>
        <v>1.8440175668978601E-2</v>
      </c>
      <c r="AQ32" s="20">
        <f>ABS(AP32-C32)/C32</f>
        <v>0.44921816998271807</v>
      </c>
      <c r="AR32" s="20">
        <f t="shared" si="15"/>
        <v>9.7405404356353614E-2</v>
      </c>
      <c r="AS32" s="20">
        <f>ABS(AR32-C32)/C32</f>
        <v>1.909360942543417</v>
      </c>
      <c r="AT32" s="20">
        <f t="shared" si="16"/>
        <v>3.7626877088428733E-2</v>
      </c>
      <c r="AU32" s="20">
        <f>ABS(AT32-C32)/C32</f>
        <v>0.12386132283239933</v>
      </c>
      <c r="AV32" s="20">
        <f t="shared" si="17"/>
        <v>2.7902327239333505E-2</v>
      </c>
      <c r="AW32" s="20">
        <f>ABS(AV32-C32)/C32</f>
        <v>0.16659715533651423</v>
      </c>
      <c r="AX32" s="20">
        <f t="shared" si="18"/>
        <v>3.7775551476740755E-2</v>
      </c>
      <c r="AY32" s="20">
        <f>ABS(AX32-C32)/C32</f>
        <v>0.12830201543431161</v>
      </c>
    </row>
    <row r="33" spans="1:51" x14ac:dyDescent="0.2">
      <c r="A33" s="1">
        <v>30</v>
      </c>
      <c r="B33" s="9">
        <v>0.76032955608499997</v>
      </c>
      <c r="C33" s="9">
        <v>3.1800000000000002E-2</v>
      </c>
      <c r="D33" s="1" t="s">
        <v>83</v>
      </c>
      <c r="E33" s="14">
        <v>1990.86106148979</v>
      </c>
      <c r="F33" s="14">
        <v>437</v>
      </c>
      <c r="G33" s="11">
        <v>0.22</v>
      </c>
      <c r="H33" s="9">
        <v>3.0333775480502673E-2</v>
      </c>
      <c r="I33" s="9">
        <v>4.6107689292368789E-2</v>
      </c>
      <c r="J33" s="9">
        <f>0.0717*F33*F33*E33/1000000000</f>
        <v>2.7259819891902851E-2</v>
      </c>
      <c r="K33" s="9">
        <f>ABS(J33-C33)/C33</f>
        <v>0.14277295937412424</v>
      </c>
      <c r="L33" s="20">
        <f t="shared" si="19"/>
        <v>2.869427809171771E-2</v>
      </c>
      <c r="M33" s="20">
        <f>ABS(L33-C33)/C33</f>
        <v>9.7664210952273331E-2</v>
      </c>
      <c r="N33" s="20">
        <f t="shared" si="0"/>
        <v>1.5976542537692064E-2</v>
      </c>
      <c r="O33" s="20">
        <f>ABS(N33-C33)/C33</f>
        <v>0.49759300195936906</v>
      </c>
      <c r="P33" s="20">
        <f t="shared" si="1"/>
        <v>2.4304698195029922E-2</v>
      </c>
      <c r="Q33" s="20">
        <f>ABS(P33-C33)/C33</f>
        <v>0.2357013146217006</v>
      </c>
      <c r="R33" s="20">
        <f t="shared" si="2"/>
        <v>5.8732155307282465E-2</v>
      </c>
      <c r="S33" s="20">
        <f>ABS(R33-C33)/C33</f>
        <v>0.84692312287051763</v>
      </c>
      <c r="T33" s="20">
        <f t="shared" si="3"/>
        <v>2.3204427282186895E-2</v>
      </c>
      <c r="U33" s="20">
        <f>ABS(T33-C33)/C33</f>
        <v>0.27030102886204738</v>
      </c>
      <c r="V33" s="20">
        <f t="shared" si="4"/>
        <v>7.0478393967994407E-2</v>
      </c>
      <c r="W33" s="20">
        <f>ABS(V33-C33)/C33</f>
        <v>1.2163016971067422</v>
      </c>
      <c r="X33" s="20">
        <f t="shared" si="5"/>
        <v>2.4806079123638462E-2</v>
      </c>
      <c r="Y33" s="20">
        <f>ABS(X33-C33)/C33</f>
        <v>0.21993461875350753</v>
      </c>
      <c r="Z33" s="20">
        <f t="shared" si="6"/>
        <v>1.9097466938043178E-2</v>
      </c>
      <c r="AA33" s="20">
        <f>ABS(Z33-C33)/C33</f>
        <v>0.39945072521876801</v>
      </c>
      <c r="AB33" s="20">
        <f t="shared" si="7"/>
        <v>2.0592985329315597E-2</v>
      </c>
      <c r="AC33" s="20">
        <f>ABS(AB33-C33)/C33</f>
        <v>0.35242184499007562</v>
      </c>
      <c r="AD33" s="20">
        <f t="shared" si="8"/>
        <v>1.9637526560756666E-2</v>
      </c>
      <c r="AE33" s="20">
        <f>ABS(AD33-C33)/C33</f>
        <v>0.3824677182151992</v>
      </c>
      <c r="AF33" s="20">
        <f t="shared" si="9"/>
        <v>2.1504345200087014E-2</v>
      </c>
      <c r="AG33" s="20">
        <f>ABS(AF33-C33)/C33</f>
        <v>0.32376272955701219</v>
      </c>
      <c r="AH33" s="20">
        <f t="shared" si="10"/>
        <v>3.90494598394623E-2</v>
      </c>
      <c r="AI33" s="20">
        <f>ABS(AH33-C33)/C33</f>
        <v>0.22797043520321691</v>
      </c>
      <c r="AJ33" s="20">
        <f t="shared" si="11"/>
        <v>0.20359117957035272</v>
      </c>
      <c r="AK33" s="20">
        <f>ABS(AJ33-C33)/C33</f>
        <v>5.4022383512689531</v>
      </c>
      <c r="AL33" s="20">
        <f t="shared" si="12"/>
        <v>2.8649808230777049E-2</v>
      </c>
      <c r="AM33" s="20">
        <f>ABS(AL33-C33)/C33</f>
        <v>9.9062634252294113E-2</v>
      </c>
      <c r="AN33" s="20">
        <f t="shared" si="13"/>
        <v>2.3932898093070098E-2</v>
      </c>
      <c r="AO33" s="20">
        <f>ABS(AN33-C33)/C33</f>
        <v>0.24739314172735546</v>
      </c>
      <c r="AP33" s="20">
        <f t="shared" si="14"/>
        <v>1.5143483768544944E-2</v>
      </c>
      <c r="AQ33" s="20">
        <f>ABS(AP33-C33)/C33</f>
        <v>0.5237898185992157</v>
      </c>
      <c r="AR33" s="20">
        <f t="shared" si="15"/>
        <v>9.9777690442454325E-2</v>
      </c>
      <c r="AS33" s="20">
        <f>ABS(AR33-C33)/C33</f>
        <v>2.1376632214608278</v>
      </c>
      <c r="AT33" s="20">
        <f t="shared" si="16"/>
        <v>3.8320454197440068E-2</v>
      </c>
      <c r="AU33" s="20">
        <f>ABS(AT33-C33)/C33</f>
        <v>0.20504572947924735</v>
      </c>
      <c r="AV33" s="20">
        <f t="shared" si="17"/>
        <v>2.8427276408436036E-2</v>
      </c>
      <c r="AW33" s="20">
        <f>ABS(AV33-C33)/C33</f>
        <v>0.10606049030075362</v>
      </c>
      <c r="AX33" s="20">
        <f t="shared" si="18"/>
        <v>3.8205955186198619E-2</v>
      </c>
      <c r="AY33" s="20">
        <f>ABS(AX33-C33)/C33</f>
        <v>0.20144513164146594</v>
      </c>
    </row>
    <row r="34" spans="1:51" x14ac:dyDescent="0.2">
      <c r="A34" s="1">
        <v>31</v>
      </c>
      <c r="B34" s="9">
        <v>1.3930204024799999</v>
      </c>
      <c r="C34" s="9">
        <v>7.6600000000000001E-2</v>
      </c>
      <c r="D34" s="1" t="s">
        <v>91</v>
      </c>
      <c r="E34" s="14">
        <v>2941.8393580899401</v>
      </c>
      <c r="F34" s="14">
        <v>590</v>
      </c>
      <c r="G34" s="11">
        <v>0.2</v>
      </c>
      <c r="H34" s="9">
        <v>6.2591005595136043E-2</v>
      </c>
      <c r="I34" s="9">
        <v>0.18288504444992107</v>
      </c>
      <c r="J34" s="9">
        <f>0.0717*F34*F34*E34/1000000000</f>
        <v>7.3424691915514442E-2</v>
      </c>
      <c r="K34" s="9">
        <f>ABS(J34-C34)/C34</f>
        <v>4.1453108152552993E-2</v>
      </c>
      <c r="L34" s="20">
        <f t="shared" si="19"/>
        <v>5.9573498474869244E-2</v>
      </c>
      <c r="M34" s="20">
        <f>ABS(L34-C34)/C34</f>
        <v>0.2222780877954407</v>
      </c>
      <c r="N34" s="20">
        <f t="shared" si="0"/>
        <v>3.7480310275071975E-2</v>
      </c>
      <c r="O34" s="20">
        <f>ABS(N34-C34)/C34</f>
        <v>0.51070091024710218</v>
      </c>
      <c r="P34" s="20">
        <f t="shared" si="1"/>
        <v>5.5791816777311369E-2</v>
      </c>
      <c r="Q34" s="20">
        <f>ABS(P34-C34)/C34</f>
        <v>0.27164730055729286</v>
      </c>
      <c r="R34" s="20">
        <f t="shared" si="2"/>
        <v>0.1399439973741449</v>
      </c>
      <c r="S34" s="20">
        <f>ABS(R34-C34)/C34</f>
        <v>0.82694513543270098</v>
      </c>
      <c r="T34" s="20">
        <f t="shared" si="3"/>
        <v>5.7544558214506679E-2</v>
      </c>
      <c r="U34" s="20">
        <f>ABS(T34-C34)/C34</f>
        <v>0.24876555855735408</v>
      </c>
      <c r="V34" s="20">
        <f t="shared" si="4"/>
        <v>0.16651484482186374</v>
      </c>
      <c r="W34" s="20">
        <f>ABS(V34-C34)/C34</f>
        <v>1.1738230394499183</v>
      </c>
      <c r="X34" s="20">
        <f t="shared" si="5"/>
        <v>5.8356346971640098E-2</v>
      </c>
      <c r="Y34" s="20">
        <f>ABS(X34-C34)/C34</f>
        <v>0.23816779410391517</v>
      </c>
      <c r="Z34" s="20">
        <f t="shared" si="6"/>
        <v>4.1664652819036259E-2</v>
      </c>
      <c r="AA34" s="20">
        <f>ABS(Z34-C34)/C34</f>
        <v>0.45607502847211151</v>
      </c>
      <c r="AB34" s="20">
        <f t="shared" si="7"/>
        <v>4.7274383817470789E-2</v>
      </c>
      <c r="AC34" s="20">
        <f>ABS(AB34-C34)/C34</f>
        <v>0.38284094233066857</v>
      </c>
      <c r="AD34" s="20">
        <f t="shared" si="8"/>
        <v>4.3776396110677206E-2</v>
      </c>
      <c r="AE34" s="20">
        <f>ABS(AD34-C34)/C34</f>
        <v>0.42850657818959265</v>
      </c>
      <c r="AF34" s="20">
        <f t="shared" si="9"/>
        <v>4.9525224679141423E-2</v>
      </c>
      <c r="AG34" s="20">
        <f>ABS(AF34-C34)/C34</f>
        <v>0.35345659687804931</v>
      </c>
      <c r="AH34" s="20">
        <f t="shared" si="10"/>
        <v>8.323568079763978E-2</v>
      </c>
      <c r="AI34" s="20">
        <f>ABS(AH34-C34)/C34</f>
        <v>8.6627686653260816E-2</v>
      </c>
      <c r="AJ34" s="20">
        <f t="shared" si="11"/>
        <v>0.45616399731600854</v>
      </c>
      <c r="AK34" s="20">
        <f>ABS(AJ34-C34)/C34</f>
        <v>4.9551435680941065</v>
      </c>
      <c r="AL34" s="20">
        <f t="shared" si="12"/>
        <v>7.0321357681229088E-2</v>
      </c>
      <c r="AM34" s="20">
        <f>ABS(AL34-C34)/C34</f>
        <v>8.1966609905625501E-2</v>
      </c>
      <c r="AN34" s="20">
        <f t="shared" si="13"/>
        <v>5.8992817943728793E-2</v>
      </c>
      <c r="AO34" s="20">
        <f>ABS(AN34-C34)/C34</f>
        <v>0.22985877358056409</v>
      </c>
      <c r="AP34" s="20">
        <f t="shared" si="14"/>
        <v>3.6483204340951196E-2</v>
      </c>
      <c r="AQ34" s="20">
        <f>ABS(AP34-C34)/C34</f>
        <v>0.52371795899541518</v>
      </c>
      <c r="AR34" s="20">
        <f t="shared" si="15"/>
        <v>0.33131309986407642</v>
      </c>
      <c r="AS34" s="20">
        <f>ABS(AR34-C34)/C34</f>
        <v>3.3252362906537392</v>
      </c>
      <c r="AT34" s="20">
        <f t="shared" si="16"/>
        <v>9.5030727565671019E-2</v>
      </c>
      <c r="AU34" s="20">
        <f>ABS(AT34-C34)/C34</f>
        <v>0.24061002043956942</v>
      </c>
      <c r="AV34" s="20">
        <f t="shared" si="17"/>
        <v>7.1819337673942871E-2</v>
      </c>
      <c r="AW34" s="20">
        <f>ABS(AV34-C34)/C34</f>
        <v>6.2410735327116586E-2</v>
      </c>
      <c r="AX34" s="20">
        <f t="shared" si="18"/>
        <v>6.7109647261300281E-2</v>
      </c>
      <c r="AY34" s="20">
        <f>ABS(AX34-C34)/C34</f>
        <v>0.12389494436944803</v>
      </c>
    </row>
    <row r="35" spans="1:51" x14ac:dyDescent="0.2">
      <c r="A35" s="1">
        <v>32</v>
      </c>
      <c r="B35" s="9">
        <v>0.59806943167100002</v>
      </c>
      <c r="C35" s="9">
        <v>2.8000000000000001E-2</v>
      </c>
      <c r="D35" s="1" t="s">
        <v>80</v>
      </c>
      <c r="E35" s="14">
        <v>1340.9327228079201</v>
      </c>
      <c r="F35" s="14">
        <v>543</v>
      </c>
      <c r="G35" s="11">
        <v>0.38</v>
      </c>
      <c r="H35" s="9">
        <v>2.3177018858502509E-2</v>
      </c>
      <c r="I35" s="9">
        <v>0.17224932648205318</v>
      </c>
      <c r="J35" s="9">
        <f>0.0717*F35*F35*E35/1000000000</f>
        <v>2.8348220610161699E-2</v>
      </c>
      <c r="K35" s="9">
        <f>ABS(J35-C35)/C35</f>
        <v>1.2436450362917812E-2</v>
      </c>
      <c r="L35" s="20">
        <f t="shared" si="19"/>
        <v>2.0905461151821323E-2</v>
      </c>
      <c r="M35" s="20">
        <f>ABS(L35-C35)/C35</f>
        <v>0.25337638743495278</v>
      </c>
      <c r="N35" s="20">
        <f t="shared" si="0"/>
        <v>1.1393762127035056E-2</v>
      </c>
      <c r="O35" s="20">
        <f>ABS(N35-C35)/C35</f>
        <v>0.5930799240344623</v>
      </c>
      <c r="P35" s="20">
        <f t="shared" si="1"/>
        <v>1.7483048621079265E-2</v>
      </c>
      <c r="Q35" s="20">
        <f>ABS(P35-C35)/C35</f>
        <v>0.37560540639002626</v>
      </c>
      <c r="R35" s="20">
        <f t="shared" si="2"/>
        <v>4.1627569527140244E-2</v>
      </c>
      <c r="S35" s="20">
        <f>ABS(R35-C35)/C35</f>
        <v>0.48669891168358015</v>
      </c>
      <c r="T35" s="20">
        <f t="shared" si="3"/>
        <v>1.6188084121624365E-2</v>
      </c>
      <c r="U35" s="20">
        <f>ABS(T35-C35)/C35</f>
        <v>0.42185413851341552</v>
      </c>
      <c r="V35" s="20">
        <f t="shared" si="4"/>
        <v>5.0121102912268109E-2</v>
      </c>
      <c r="W35" s="20">
        <f>ABS(V35-C35)/C35</f>
        <v>0.79003938972386101</v>
      </c>
      <c r="X35" s="20">
        <f t="shared" si="5"/>
        <v>1.7671073024943359E-2</v>
      </c>
      <c r="Y35" s="20">
        <f>ABS(X35-C35)/C35</f>
        <v>0.36889024910916579</v>
      </c>
      <c r="Z35" s="20">
        <f t="shared" si="6"/>
        <v>1.401715004137412E-2</v>
      </c>
      <c r="AA35" s="20">
        <f>ABS(Z35-C35)/C35</f>
        <v>0.49938749852235287</v>
      </c>
      <c r="AB35" s="20">
        <f t="shared" si="7"/>
        <v>1.4812754253531599E-2</v>
      </c>
      <c r="AC35" s="20">
        <f>ABS(AB35-C35)/C35</f>
        <v>0.47097306237387149</v>
      </c>
      <c r="AD35" s="20">
        <f t="shared" si="8"/>
        <v>1.4290895094433041E-2</v>
      </c>
      <c r="AE35" s="20">
        <f>ABS(AD35-C35)/C35</f>
        <v>0.48961088948453424</v>
      </c>
      <c r="AF35" s="20">
        <f t="shared" si="9"/>
        <v>1.5448638271327343E-2</v>
      </c>
      <c r="AG35" s="20">
        <f>ABS(AF35-C35)/C35</f>
        <v>0.44826291888116632</v>
      </c>
      <c r="AH35" s="20">
        <f t="shared" si="10"/>
        <v>2.8926920120562052E-2</v>
      </c>
      <c r="AI35" s="20">
        <f>ABS(AH35-C35)/C35</f>
        <v>3.3104290020073257E-2</v>
      </c>
      <c r="AJ35" s="20">
        <f t="shared" si="11"/>
        <v>0.14786177048435734</v>
      </c>
      <c r="AK35" s="20">
        <f>ABS(AJ35-C35)/C35</f>
        <v>4.2807775172984766</v>
      </c>
      <c r="AL35" s="20">
        <f t="shared" si="12"/>
        <v>2.0068625759024357E-2</v>
      </c>
      <c r="AM35" s="20">
        <f>ABS(AL35-C35)/C35</f>
        <v>0.28326336574913014</v>
      </c>
      <c r="AN35" s="20">
        <f t="shared" si="13"/>
        <v>1.67364133320782E-2</v>
      </c>
      <c r="AO35" s="20">
        <f>ABS(AN35-C35)/C35</f>
        <v>0.40227095242577859</v>
      </c>
      <c r="AP35" s="20">
        <f t="shared" si="14"/>
        <v>1.4510958620633474E-2</v>
      </c>
      <c r="AQ35" s="20">
        <f>ABS(AP35-C35)/C35</f>
        <v>0.48175147783451877</v>
      </c>
      <c r="AR35" s="20">
        <f t="shared" si="15"/>
        <v>6.2132655309450995E-2</v>
      </c>
      <c r="AS35" s="20">
        <f>ABS(AR35-C35)/C35</f>
        <v>1.219023403908964</v>
      </c>
      <c r="AT35" s="20">
        <f t="shared" si="16"/>
        <v>2.6733464635139665E-2</v>
      </c>
      <c r="AU35" s="20">
        <f>ABS(AT35-C35)/C35</f>
        <v>4.523340588786913E-2</v>
      </c>
      <c r="AV35" s="20">
        <f t="shared" si="17"/>
        <v>1.968608553507217E-2</v>
      </c>
      <c r="AW35" s="20">
        <f>ABS(AV35-C35)/C35</f>
        <v>0.2969255166045654</v>
      </c>
      <c r="AX35" s="20">
        <f t="shared" si="18"/>
        <v>3.0558822296920342E-2</v>
      </c>
      <c r="AY35" s="20">
        <f>ABS(AX35-C35)/C35</f>
        <v>9.1386510604297908E-2</v>
      </c>
    </row>
    <row r="36" spans="1:51" x14ac:dyDescent="0.2">
      <c r="A36" s="1">
        <v>33</v>
      </c>
      <c r="B36" s="9">
        <v>0.11284674865200001</v>
      </c>
      <c r="C36" s="9">
        <v>1.6916100000000001E-3</v>
      </c>
      <c r="D36" s="1" t="s">
        <v>38</v>
      </c>
      <c r="E36" s="14">
        <v>490.08330779327798</v>
      </c>
      <c r="F36" s="14">
        <v>288</v>
      </c>
      <c r="G36" s="11">
        <v>0.59</v>
      </c>
      <c r="H36" s="9">
        <v>1.9774116519995764E-3</v>
      </c>
      <c r="I36" s="9">
        <v>0.16895244885025301</v>
      </c>
      <c r="J36" s="9">
        <f>0.0717*F36*F36*E36/1000000000</f>
        <v>2.9145669905111249E-3</v>
      </c>
      <c r="K36" s="9">
        <f>ABS(J36-C36)/C36</f>
        <v>0.72295445788989465</v>
      </c>
      <c r="L36" s="20">
        <f t="shared" si="19"/>
        <v>1.1733799790731262E-3</v>
      </c>
      <c r="M36" s="20">
        <f>ABS(L36-C36)/C36</f>
        <v>0.30635313158876681</v>
      </c>
      <c r="N36" s="20">
        <f t="shared" si="0"/>
        <v>1.0881485616617422E-3</v>
      </c>
      <c r="O36" s="20">
        <f>ABS(N36-C36)/C36</f>
        <v>0.35673792324368964</v>
      </c>
      <c r="P36" s="20">
        <f t="shared" si="1"/>
        <v>1.772716288344095E-3</v>
      </c>
      <c r="Q36" s="20">
        <f>ABS(P36-C36)/C36</f>
        <v>4.7946210027190052E-2</v>
      </c>
      <c r="R36" s="20">
        <f t="shared" si="2"/>
        <v>3.8088033573372595E-3</v>
      </c>
      <c r="S36" s="20">
        <f>ABS(R36-C36)/C36</f>
        <v>1.2515847963403264</v>
      </c>
      <c r="T36" s="20">
        <f t="shared" si="3"/>
        <v>1.3267882609818925E-3</v>
      </c>
      <c r="U36" s="20">
        <f>ABS(T36-C36)/C36</f>
        <v>0.21566539510768293</v>
      </c>
      <c r="V36" s="20">
        <f t="shared" si="4"/>
        <v>4.694267038212541E-3</v>
      </c>
      <c r="W36" s="20">
        <f>ABS(V36-C36)/C36</f>
        <v>1.7750291368651998</v>
      </c>
      <c r="X36" s="20">
        <f t="shared" si="5"/>
        <v>1.6747591449869008E-3</v>
      </c>
      <c r="Y36" s="20">
        <f>ABS(X36-C36)/C36</f>
        <v>9.9614302428451453E-3</v>
      </c>
      <c r="Z36" s="20">
        <f t="shared" si="6"/>
        <v>1.6350078665013439E-3</v>
      </c>
      <c r="AA36" s="20">
        <f>ABS(Z36-C36)/C36</f>
        <v>3.3460510104962808E-2</v>
      </c>
      <c r="AB36" s="20">
        <f t="shared" si="7"/>
        <v>1.5017078860419472E-3</v>
      </c>
      <c r="AC36" s="20">
        <f>ABS(AB36-C36)/C36</f>
        <v>0.11226116773845797</v>
      </c>
      <c r="AD36" s="20">
        <f t="shared" si="8"/>
        <v>1.5708539508291215E-3</v>
      </c>
      <c r="AE36" s="20">
        <f>ABS(AD36-C36)/C36</f>
        <v>7.1385277440354805E-2</v>
      </c>
      <c r="AF36" s="20">
        <f t="shared" si="9"/>
        <v>1.552391500736068E-3</v>
      </c>
      <c r="AG36" s="20">
        <f>ABS(AF36-C36)/C36</f>
        <v>8.2299406638605854E-2</v>
      </c>
      <c r="AH36" s="20">
        <f t="shared" si="10"/>
        <v>3.5972780095883598E-3</v>
      </c>
      <c r="AI36" s="20">
        <f>ABS(AH36-C36)/C36</f>
        <v>1.1265409932480652</v>
      </c>
      <c r="AJ36" s="20">
        <f t="shared" si="11"/>
        <v>1.6026861138834267E-2</v>
      </c>
      <c r="AK36" s="20">
        <f>ABS(AJ36-C36)/C36</f>
        <v>8.4743239510491577</v>
      </c>
      <c r="AL36" s="20">
        <f t="shared" si="12"/>
        <v>1.6921145005778381E-3</v>
      </c>
      <c r="AM36" s="20">
        <f>ABS(AL36-C36)/C36</f>
        <v>2.9823693276700346E-4</v>
      </c>
      <c r="AN36" s="20">
        <f t="shared" si="13"/>
        <v>1.3947975834493758E-3</v>
      </c>
      <c r="AO36" s="20">
        <f>ABS(AN36-C36)/C36</f>
        <v>0.17546149322280213</v>
      </c>
      <c r="AP36" s="20">
        <f t="shared" si="14"/>
        <v>1.558187905386816E-3</v>
      </c>
      <c r="AQ36" s="20">
        <f>ABS(AP36-C36)/C36</f>
        <v>7.8872845758291829E-2</v>
      </c>
      <c r="AR36" s="20">
        <f t="shared" si="15"/>
        <v>2.4971492681060397E-3</v>
      </c>
      <c r="AS36" s="20">
        <f>ABS(AR36-C36)/C36</f>
        <v>0.476196799561388</v>
      </c>
      <c r="AT36" s="20">
        <f t="shared" si="16"/>
        <v>2.1910960424215251E-3</v>
      </c>
      <c r="AU36" s="20">
        <f>ABS(AT36-C36)/C36</f>
        <v>0.29527257607931201</v>
      </c>
      <c r="AV36" s="20">
        <f t="shared" si="17"/>
        <v>1.5329594787379373E-3</v>
      </c>
      <c r="AW36" s="20">
        <f>ABS(AV36-C36)/C36</f>
        <v>9.3786700990218061E-2</v>
      </c>
      <c r="AX36" s="20">
        <f t="shared" si="18"/>
        <v>6.4756405216766727E-3</v>
      </c>
      <c r="AY36" s="20">
        <f>ABS(AX36-C36)/C36</f>
        <v>2.8280930720891173</v>
      </c>
    </row>
    <row r="37" spans="1:51" x14ac:dyDescent="0.2">
      <c r="A37" s="1">
        <v>34</v>
      </c>
      <c r="B37" s="9">
        <v>0.121421647321</v>
      </c>
      <c r="C37" s="9">
        <v>3.2000000000000002E-3</v>
      </c>
      <c r="D37" s="1" t="s">
        <v>40</v>
      </c>
      <c r="E37" s="14">
        <v>403.90269126123098</v>
      </c>
      <c r="F37" s="14">
        <v>369</v>
      </c>
      <c r="G37" s="11">
        <v>0.99</v>
      </c>
      <c r="H37" s="9">
        <v>3.7941331359884643E-3</v>
      </c>
      <c r="I37" s="9">
        <v>0.18566660499639503</v>
      </c>
      <c r="J37" s="9">
        <f>0.0717*F37*F37*E37/1000000000</f>
        <v>3.9431984545236281E-3</v>
      </c>
      <c r="K37" s="9">
        <f>ABS(J37-C37)/C37</f>
        <v>0.23224951703863372</v>
      </c>
      <c r="L37" s="20">
        <f t="shared" si="19"/>
        <v>1.6445748873739551E-4</v>
      </c>
      <c r="M37" s="20">
        <f>ABS(L37-C37)/C37</f>
        <v>0.94860703476956398</v>
      </c>
      <c r="N37" s="20">
        <f t="shared" si="0"/>
        <v>1.2063743342242384E-3</v>
      </c>
      <c r="O37" s="20">
        <f>ABS(N37-C37)/C37</f>
        <v>0.62300802055492543</v>
      </c>
      <c r="P37" s="20">
        <f t="shared" si="1"/>
        <v>1.9601588059886951E-3</v>
      </c>
      <c r="Q37" s="20">
        <f>ABS(P37-C37)/C37</f>
        <v>0.38745037312853281</v>
      </c>
      <c r="R37" s="20">
        <f t="shared" si="2"/>
        <v>4.2305797823057939E-3</v>
      </c>
      <c r="S37" s="20">
        <f>ABS(R37-C37)/C37</f>
        <v>0.32205618197056052</v>
      </c>
      <c r="T37" s="20">
        <f t="shared" si="3"/>
        <v>1.4808539403816366E-3</v>
      </c>
      <c r="U37" s="20">
        <f>ABS(T37-C37)/C37</f>
        <v>0.5372331436307386</v>
      </c>
      <c r="V37" s="20">
        <f t="shared" si="4"/>
        <v>5.2087538034528086E-3</v>
      </c>
      <c r="W37" s="20">
        <f>ABS(V37-C37)/C37</f>
        <v>0.62773556357900262</v>
      </c>
      <c r="X37" s="20">
        <f t="shared" si="5"/>
        <v>1.8573449403817555E-3</v>
      </c>
      <c r="Y37" s="20">
        <f>ABS(X37-C37)/C37</f>
        <v>0.41957970613070145</v>
      </c>
      <c r="Z37" s="20">
        <f t="shared" si="6"/>
        <v>1.7968013923247168E-3</v>
      </c>
      <c r="AA37" s="20">
        <f>ABS(Z37-C37)/C37</f>
        <v>0.43849956489852604</v>
      </c>
      <c r="AB37" s="20">
        <f t="shared" si="7"/>
        <v>1.6605068248421566E-3</v>
      </c>
      <c r="AC37" s="20">
        <f>ABS(AB37-C37)/C37</f>
        <v>0.48109161723682609</v>
      </c>
      <c r="AD37" s="20">
        <f t="shared" si="8"/>
        <v>1.7308059092342955E-3</v>
      </c>
      <c r="AE37" s="20">
        <f>ABS(AD37-C37)/C37</f>
        <v>0.45912315336428267</v>
      </c>
      <c r="AF37" s="20">
        <f t="shared" si="9"/>
        <v>1.7172164388697788E-3</v>
      </c>
      <c r="AG37" s="20">
        <f>ABS(AF37-C37)/C37</f>
        <v>0.46336986285319415</v>
      </c>
      <c r="AH37" s="20">
        <f t="shared" si="10"/>
        <v>3.9421472313262759E-3</v>
      </c>
      <c r="AI37" s="20">
        <f>ABS(AH37-C37)/C37</f>
        <v>0.23192100978946115</v>
      </c>
      <c r="AJ37" s="20">
        <f t="shared" si="11"/>
        <v>1.7669660863395893E-2</v>
      </c>
      <c r="AK37" s="20">
        <f>ABS(AJ37-C37)/C37</f>
        <v>4.5217690198112166</v>
      </c>
      <c r="AL37" s="20">
        <f t="shared" si="12"/>
        <v>1.8862528899688045E-3</v>
      </c>
      <c r="AM37" s="20">
        <f>ABS(AL37-C37)/C37</f>
        <v>0.41054597188474862</v>
      </c>
      <c r="AN37" s="20">
        <f t="shared" si="13"/>
        <v>1.555620725112457E-3</v>
      </c>
      <c r="AO37" s="20">
        <f>ABS(AN37-C37)/C37</f>
        <v>0.51386852340235722</v>
      </c>
      <c r="AP37" s="20">
        <f t="shared" si="14"/>
        <v>2.0798313969614089E-3</v>
      </c>
      <c r="AQ37" s="20">
        <f>ABS(AP37-C37)/C37</f>
        <v>0.35005268844955972</v>
      </c>
      <c r="AR37" s="20">
        <f t="shared" si="15"/>
        <v>2.8623389795850783E-3</v>
      </c>
      <c r="AS37" s="20">
        <f>ABS(AR37-C37)/C37</f>
        <v>0.10551906887966309</v>
      </c>
      <c r="AT37" s="20">
        <f t="shared" si="16"/>
        <v>2.4455245072588167E-3</v>
      </c>
      <c r="AU37" s="20">
        <f>ABS(AT37-C37)/C37</f>
        <v>0.23577359148161983</v>
      </c>
      <c r="AV37" s="20">
        <f t="shared" si="17"/>
        <v>1.7148169085748879E-3</v>
      </c>
      <c r="AW37" s="20">
        <f>ABS(AV37-C37)/C37</f>
        <v>0.46411971607034752</v>
      </c>
      <c r="AX37" s="20">
        <f t="shared" si="18"/>
        <v>6.9322789470048773E-3</v>
      </c>
      <c r="AY37" s="20">
        <f>ABS(AX37-C37)/C37</f>
        <v>1.166337170939024</v>
      </c>
    </row>
    <row r="38" spans="1:51" x14ac:dyDescent="0.2">
      <c r="A38" s="1">
        <v>35</v>
      </c>
      <c r="B38" s="9">
        <v>0.46362514993100001</v>
      </c>
      <c r="C38" s="9">
        <v>1.8200000000000001E-2</v>
      </c>
      <c r="D38" s="1" t="s">
        <v>77</v>
      </c>
      <c r="E38" s="14">
        <v>1132.5494944914799</v>
      </c>
      <c r="F38" s="14">
        <v>537</v>
      </c>
      <c r="G38" s="11">
        <v>0.47</v>
      </c>
      <c r="H38" s="9">
        <v>1.8594796782589174E-2</v>
      </c>
      <c r="I38" s="9">
        <v>2.1692130911493121E-2</v>
      </c>
      <c r="J38" s="9">
        <f>0.0717*F38*F38*E38/1000000000</f>
        <v>2.3416658243191869E-2</v>
      </c>
      <c r="K38" s="9">
        <f>ABS(J38-C38)/C38</f>
        <v>0.28662957380175103</v>
      </c>
      <c r="L38" s="20">
        <f t="shared" si="19"/>
        <v>1.4856303907241073E-2</v>
      </c>
      <c r="M38" s="20">
        <f>ABS(L38-C38)/C38</f>
        <v>0.1837195655362048</v>
      </c>
      <c r="N38" s="20">
        <f t="shared" si="0"/>
        <v>7.9603255592119379E-3</v>
      </c>
      <c r="O38" s="20">
        <f>ABS(N38-C38)/C38</f>
        <v>0.56261947476857488</v>
      </c>
      <c r="P38" s="20">
        <f t="shared" si="1"/>
        <v>1.2326813765816803E-2</v>
      </c>
      <c r="Q38" s="20">
        <f>ABS(P38-C38)/C38</f>
        <v>0.32270254033973611</v>
      </c>
      <c r="R38" s="20">
        <f t="shared" si="2"/>
        <v>2.8893670222445093E-2</v>
      </c>
      <c r="S38" s="20">
        <f>ABS(R38-C38)/C38</f>
        <v>0.58756429793654352</v>
      </c>
      <c r="T38" s="20">
        <f t="shared" si="3"/>
        <v>1.104888681111567E-2</v>
      </c>
      <c r="U38" s="20">
        <f>ABS(T38-C38)/C38</f>
        <v>0.39291830708155662</v>
      </c>
      <c r="V38" s="20">
        <f t="shared" si="4"/>
        <v>3.4913264654160017E-2</v>
      </c>
      <c r="W38" s="20">
        <f>ABS(V38-C38)/C38</f>
        <v>0.91831124473406678</v>
      </c>
      <c r="X38" s="20">
        <f t="shared" si="5"/>
        <v>1.2331556976026125E-2</v>
      </c>
      <c r="Y38" s="20">
        <f>ABS(X38-C38)/C38</f>
        <v>0.32244192439416897</v>
      </c>
      <c r="Z38" s="20">
        <f t="shared" si="6"/>
        <v>1.0096770838553296E-2</v>
      </c>
      <c r="AA38" s="20">
        <f>ABS(Z38-C38)/C38</f>
        <v>0.44523237150806066</v>
      </c>
      <c r="AB38" s="20">
        <f t="shared" si="7"/>
        <v>1.044379716930403E-2</v>
      </c>
      <c r="AC38" s="20">
        <f>ABS(AB38-C38)/C38</f>
        <v>0.42616499069758079</v>
      </c>
      <c r="AD38" s="20">
        <f t="shared" si="8"/>
        <v>1.0201062209962641E-2</v>
      </c>
      <c r="AE38" s="20">
        <f>ABS(AD38-C38)/C38</f>
        <v>0.43950207637567906</v>
      </c>
      <c r="AF38" s="20">
        <f t="shared" si="9"/>
        <v>1.0877440508569432E-2</v>
      </c>
      <c r="AG38" s="20">
        <f>ABS(AF38-C38)/C38</f>
        <v>0.4023384335950862</v>
      </c>
      <c r="AH38" s="20">
        <f t="shared" si="10"/>
        <v>2.1041244503003962E-2</v>
      </c>
      <c r="AI38" s="20">
        <f>ABS(AH38-C38)/C38</f>
        <v>0.15611233532988797</v>
      </c>
      <c r="AJ38" s="20">
        <f t="shared" si="11"/>
        <v>0.10532051065949743</v>
      </c>
      <c r="AK38" s="20">
        <f>ABS(AJ38-C38)/C38</f>
        <v>4.7868412450273317</v>
      </c>
      <c r="AL38" s="20">
        <f t="shared" si="12"/>
        <v>1.3756870514122452E-2</v>
      </c>
      <c r="AM38" s="20">
        <f>ABS(AL38-C38)/C38</f>
        <v>0.24412799372953564</v>
      </c>
      <c r="AN38" s="20">
        <f t="shared" si="13"/>
        <v>1.1452262949438427E-2</v>
      </c>
      <c r="AO38" s="20">
        <f>ABS(AN38-C38)/C38</f>
        <v>0.37075478299788867</v>
      </c>
      <c r="AP38" s="20">
        <f t="shared" si="14"/>
        <v>1.1134885225892828E-2</v>
      </c>
      <c r="AQ38" s="20">
        <f>ABS(AP38-C38)/C38</f>
        <v>0.38819311945643808</v>
      </c>
      <c r="AR38" s="20">
        <f t="shared" si="15"/>
        <v>3.7662513837664502E-2</v>
      </c>
      <c r="AS38" s="20">
        <f>ABS(AR38-C38)/C38</f>
        <v>1.069368892179368</v>
      </c>
      <c r="AT38" s="20">
        <f t="shared" si="16"/>
        <v>1.8246447362356734E-2</v>
      </c>
      <c r="AU38" s="20">
        <f>ABS(AT38-C38)/C38</f>
        <v>2.5520528767435696E-3</v>
      </c>
      <c r="AV38" s="20">
        <f t="shared" si="17"/>
        <v>1.3331760156974575E-2</v>
      </c>
      <c r="AW38" s="20">
        <f>ABS(AV38-C38)/C38</f>
        <v>0.26748570566073765</v>
      </c>
      <c r="AX38" s="20">
        <f t="shared" si="18"/>
        <v>2.4112857732082837E-2</v>
      </c>
      <c r="AY38" s="20">
        <f>ABS(AX38-C38)/C38</f>
        <v>0.32488229297158439</v>
      </c>
    </row>
    <row r="39" spans="1:51" x14ac:dyDescent="0.2">
      <c r="A39" s="1">
        <v>36</v>
      </c>
      <c r="B39" s="9">
        <v>0.130698220936</v>
      </c>
      <c r="C39" s="9">
        <v>1.82084E-3</v>
      </c>
      <c r="D39" s="1" t="s">
        <v>44</v>
      </c>
      <c r="E39" s="14">
        <v>804.69243538629098</v>
      </c>
      <c r="F39" s="14">
        <v>200</v>
      </c>
      <c r="G39" s="11">
        <v>0.25</v>
      </c>
      <c r="H39" s="9">
        <v>1.91509692420941E-3</v>
      </c>
      <c r="I39" s="9">
        <v>5.1485556072691493E-2</v>
      </c>
      <c r="J39" s="9">
        <f>0.0717*F39*F39*E39/1000000000</f>
        <v>2.3078579046878823E-3</v>
      </c>
      <c r="K39" s="9">
        <f>ABS(J39-C39)/C39</f>
        <v>0.26746880818077495</v>
      </c>
      <c r="L39" s="20">
        <f t="shared" si="19"/>
        <v>2.8509215581343696E-3</v>
      </c>
      <c r="M39" s="20">
        <f>ABS(L39-C39)/C39</f>
        <v>0.56571777758307684</v>
      </c>
      <c r="N39" s="20">
        <f t="shared" si="0"/>
        <v>1.3381674044936971E-3</v>
      </c>
      <c r="O39" s="20">
        <f>ABS(N39-C39)/C39</f>
        <v>0.26508237709315641</v>
      </c>
      <c r="P39" s="20">
        <f t="shared" si="1"/>
        <v>2.1685616108757279E-3</v>
      </c>
      <c r="Q39" s="20">
        <f>ABS(P39-C39)/C39</f>
        <v>0.19096769121709095</v>
      </c>
      <c r="R39" s="20">
        <f t="shared" si="2"/>
        <v>4.7016464463410963E-3</v>
      </c>
      <c r="S39" s="20">
        <f>ABS(R39-C39)/C39</f>
        <v>1.5821304707393822</v>
      </c>
      <c r="T39" s="20">
        <f t="shared" si="3"/>
        <v>1.6537602857872905E-3</v>
      </c>
      <c r="U39" s="20">
        <f>ABS(T39-C39)/C39</f>
        <v>9.1759690149990927E-2</v>
      </c>
      <c r="V39" s="20">
        <f t="shared" si="4"/>
        <v>5.7827747923843657E-3</v>
      </c>
      <c r="W39" s="20">
        <f>ABS(V39-C39)/C39</f>
        <v>2.175882994872897</v>
      </c>
      <c r="X39" s="20">
        <f t="shared" si="5"/>
        <v>2.0609525996865895E-3</v>
      </c>
      <c r="Y39" s="20">
        <f>ABS(X39-C39)/C39</f>
        <v>0.13186913714911219</v>
      </c>
      <c r="Z39" s="20">
        <f t="shared" si="6"/>
        <v>1.9755808338808231E-3</v>
      </c>
      <c r="AA39" s="20">
        <f>ABS(Z39-C39)/C39</f>
        <v>8.4983213176788253E-2</v>
      </c>
      <c r="AB39" s="20">
        <f t="shared" si="7"/>
        <v>1.8370643514264715E-3</v>
      </c>
      <c r="AC39" s="20">
        <f>ABS(AB39-C39)/C39</f>
        <v>8.9103663289863393E-3</v>
      </c>
      <c r="AD39" s="20">
        <f t="shared" si="8"/>
        <v>1.9080131195412199E-3</v>
      </c>
      <c r="AE39" s="20">
        <f>ABS(AD39-C39)/C39</f>
        <v>4.7875222172854219E-2</v>
      </c>
      <c r="AF39" s="20">
        <f t="shared" si="9"/>
        <v>1.900545196419935E-3</v>
      </c>
      <c r="AG39" s="20">
        <f>ABS(AF39-C39)/C39</f>
        <v>4.3773860646698783E-2</v>
      </c>
      <c r="AH39" s="20">
        <f t="shared" si="10"/>
        <v>4.3221494976497981E-3</v>
      </c>
      <c r="AI39" s="20">
        <f>ABS(AH39-C39)/C39</f>
        <v>1.3737118569724953</v>
      </c>
      <c r="AJ39" s="20">
        <f t="shared" si="11"/>
        <v>1.9490805124601156E-2</v>
      </c>
      <c r="AK39" s="20">
        <f>ABS(AJ39-C39)/C39</f>
        <v>9.7042931419570948</v>
      </c>
      <c r="AL39" s="20">
        <f t="shared" si="12"/>
        <v>2.1038607361677998E-3</v>
      </c>
      <c r="AM39" s="20">
        <f>ABS(AL39-C39)/C39</f>
        <v>0.15543416015015038</v>
      </c>
      <c r="AN39" s="20">
        <f t="shared" si="13"/>
        <v>1.7359784034847649E-3</v>
      </c>
      <c r="AO39" s="20">
        <f>ABS(AN39-C39)/C39</f>
        <v>4.6605740490781776E-2</v>
      </c>
      <c r="AP39" s="20">
        <f t="shared" si="14"/>
        <v>1.3331218535472002E-3</v>
      </c>
      <c r="AQ39" s="20">
        <f>ABS(AP39-C39)/C39</f>
        <v>0.26785337890907485</v>
      </c>
      <c r="AR39" s="20">
        <f t="shared" si="15"/>
        <v>3.285315465052981E-3</v>
      </c>
      <c r="AS39" s="20">
        <f>ABS(AR39-C39)/C39</f>
        <v>0.80428564017320625</v>
      </c>
      <c r="AT39" s="20">
        <f t="shared" si="16"/>
        <v>2.7310669862430107E-3</v>
      </c>
      <c r="AU39" s="20">
        <f>ABS(AT39-C39)/C39</f>
        <v>0.49989399740944329</v>
      </c>
      <c r="AV39" s="20">
        <f t="shared" si="17"/>
        <v>1.9193743130064191E-3</v>
      </c>
      <c r="AW39" s="20">
        <f>ABS(AV39-C39)/C39</f>
        <v>5.4114756379703394E-2</v>
      </c>
      <c r="AX39" s="20">
        <f t="shared" si="18"/>
        <v>7.4237651715825838E-3</v>
      </c>
      <c r="AY39" s="20">
        <f>ABS(AX39-C39)/C39</f>
        <v>3.0771101093904925</v>
      </c>
    </row>
    <row r="40" spans="1:51" x14ac:dyDescent="0.2">
      <c r="A40" s="1">
        <v>37</v>
      </c>
      <c r="B40" s="9">
        <v>0.33186941339199999</v>
      </c>
      <c r="C40" s="9">
        <v>1.24274E-2</v>
      </c>
      <c r="D40" s="1" t="s">
        <v>76</v>
      </c>
      <c r="E40" s="14">
        <v>1276.0360002991099</v>
      </c>
      <c r="F40" s="14">
        <v>367</v>
      </c>
      <c r="G40" s="11">
        <v>0.28999999999999998</v>
      </c>
      <c r="H40" s="9">
        <v>1.2029606330418564E-2</v>
      </c>
      <c r="I40" s="9">
        <v>3.2009404186027296E-2</v>
      </c>
      <c r="J40" s="9">
        <f>0.0717*F40*F40*E40/1000000000</f>
        <v>1.2322936520935366E-2</v>
      </c>
      <c r="K40" s="9">
        <f>ABS(J40-C40)/C40</f>
        <v>8.4058997911577865E-3</v>
      </c>
      <c r="L40" s="20">
        <f t="shared" si="19"/>
        <v>1.0084693791985179E-2</v>
      </c>
      <c r="M40" s="20">
        <f>ABS(L40-C40)/C40</f>
        <v>0.18851137068210733</v>
      </c>
      <c r="N40" s="20">
        <f t="shared" si="0"/>
        <v>4.9710257066949157E-3</v>
      </c>
      <c r="O40" s="20">
        <f>ABS(N40-C40)/C40</f>
        <v>0.59999471275609417</v>
      </c>
      <c r="P40" s="20">
        <f t="shared" si="1"/>
        <v>7.7907395406454846E-3</v>
      </c>
      <c r="Q40" s="20">
        <f>ABS(P40-C40)/C40</f>
        <v>0.37309980038902063</v>
      </c>
      <c r="R40" s="20">
        <f t="shared" si="2"/>
        <v>1.7889007951803579E-2</v>
      </c>
      <c r="S40" s="20">
        <f>ABS(R40-C40)/C40</f>
        <v>0.43948114262062693</v>
      </c>
      <c r="T40" s="20">
        <f t="shared" si="3"/>
        <v>6.6914291798007928E-3</v>
      </c>
      <c r="U40" s="20">
        <f>ABS(T40-C40)/C40</f>
        <v>0.4615583967844607</v>
      </c>
      <c r="V40" s="20">
        <f t="shared" si="4"/>
        <v>2.1717348602193032E-2</v>
      </c>
      <c r="W40" s="20">
        <f>ABS(V40-C40)/C40</f>
        <v>0.74753758647770507</v>
      </c>
      <c r="X40" s="20">
        <f t="shared" si="5"/>
        <v>7.6889170246946595E-3</v>
      </c>
      <c r="Y40" s="20">
        <f>ABS(X40-C40)/C40</f>
        <v>0.38129318886535724</v>
      </c>
      <c r="Z40" s="20">
        <f t="shared" si="6"/>
        <v>6.5630714118046678E-3</v>
      </c>
      <c r="AA40" s="20">
        <f>ABS(Z40-C40)/C40</f>
        <v>0.4718870067910691</v>
      </c>
      <c r="AB40" s="20">
        <f t="shared" si="7"/>
        <v>6.6004228538434949E-3</v>
      </c>
      <c r="AC40" s="20">
        <f>ABS(AB40-C40)/C40</f>
        <v>0.46888143506739183</v>
      </c>
      <c r="AD40" s="20">
        <f t="shared" si="8"/>
        <v>6.5524077454236131E-3</v>
      </c>
      <c r="AE40" s="20">
        <f>ABS(AD40-C40)/C40</f>
        <v>0.47274508381289626</v>
      </c>
      <c r="AF40" s="20">
        <f t="shared" si="9"/>
        <v>6.8623124571718618E-3</v>
      </c>
      <c r="AG40" s="20">
        <f>ABS(AF40-C40)/C40</f>
        <v>0.44780787154417967</v>
      </c>
      <c r="AH40" s="20">
        <f t="shared" si="10"/>
        <v>1.3853889651729239E-2</v>
      </c>
      <c r="AI40" s="20">
        <f>ABS(AH40-C40)/C40</f>
        <v>0.11478584834553</v>
      </c>
      <c r="AJ40" s="20">
        <f t="shared" si="11"/>
        <v>6.7460382163672838E-2</v>
      </c>
      <c r="AK40" s="20">
        <f>ABS(AJ40-C40)/C40</f>
        <v>4.4283584791406767</v>
      </c>
      <c r="AL40" s="20">
        <f t="shared" si="12"/>
        <v>8.3789017888072168E-3</v>
      </c>
      <c r="AM40" s="20">
        <f>ABS(AL40-C40)/C40</f>
        <v>0.32577194032482926</v>
      </c>
      <c r="AN40" s="20">
        <f t="shared" si="13"/>
        <v>6.9589492614360775E-3</v>
      </c>
      <c r="AO40" s="20">
        <f>ABS(AN40-C40)/C40</f>
        <v>0.44003176356791623</v>
      </c>
      <c r="AP40" s="20">
        <f t="shared" si="14"/>
        <v>5.6573778900934242E-3</v>
      </c>
      <c r="AQ40" s="20">
        <f>ABS(AP40-C40)/C40</f>
        <v>0.54476576837524948</v>
      </c>
      <c r="AR40" s="20">
        <f t="shared" si="15"/>
        <v>1.9591577674660497E-2</v>
      </c>
      <c r="AS40" s="20">
        <f>ABS(AR40-C40)/C40</f>
        <v>0.57648242389079751</v>
      </c>
      <c r="AT40" s="20">
        <f t="shared" si="16"/>
        <v>1.1050417331213879E-2</v>
      </c>
      <c r="AU40" s="20">
        <f>ABS(AT40-C40)/C40</f>
        <v>0.1108021524040524</v>
      </c>
      <c r="AV40" s="20">
        <f t="shared" si="17"/>
        <v>7.9915352731603252E-3</v>
      </c>
      <c r="AW40" s="20">
        <f>ABS(AV40-C40)/C40</f>
        <v>0.35694229901988145</v>
      </c>
      <c r="AX40" s="20">
        <f t="shared" si="18"/>
        <v>1.766667533252575E-2</v>
      </c>
      <c r="AY40" s="20">
        <f>ABS(AX40-C40)/C40</f>
        <v>0.4215906249517799</v>
      </c>
    </row>
    <row r="41" spans="1:51" x14ac:dyDescent="0.2">
      <c r="A41" s="1">
        <v>38</v>
      </c>
      <c r="B41" s="9">
        <v>0.22174525422399999</v>
      </c>
      <c r="C41" s="9">
        <v>3.3249299999999998E-3</v>
      </c>
      <c r="D41" s="1" t="s">
        <v>46</v>
      </c>
      <c r="E41" s="14">
        <v>910.02896271678799</v>
      </c>
      <c r="F41" s="14">
        <v>320</v>
      </c>
      <c r="G41" s="11">
        <v>0.36</v>
      </c>
      <c r="H41" s="9">
        <v>3.5813854421157401E-3</v>
      </c>
      <c r="I41" s="9">
        <v>7.7038292711231166E-2</v>
      </c>
      <c r="J41" s="9">
        <f>0.0717*F41*F41*E41/1000000000</f>
        <v>6.6815054465836745E-3</v>
      </c>
      <c r="K41" s="9">
        <f>ABS(J41-C41)/C41</f>
        <v>1.0095176279150764</v>
      </c>
      <c r="L41" s="20">
        <f t="shared" si="19"/>
        <v>5.6769478523015478E-3</v>
      </c>
      <c r="M41" s="20">
        <f>ABS(L41-C41)/C41</f>
        <v>0.70738868255919618</v>
      </c>
      <c r="N41" s="20">
        <f t="shared" si="0"/>
        <v>2.8173092465954099E-3</v>
      </c>
      <c r="O41" s="20">
        <f>ABS(N41-C41)/C41</f>
        <v>0.15267110988940816</v>
      </c>
      <c r="P41" s="20">
        <f t="shared" si="1"/>
        <v>4.4797497078982989E-3</v>
      </c>
      <c r="Q41" s="20">
        <f>ABS(P41-C41)/C41</f>
        <v>0.34732150989593741</v>
      </c>
      <c r="R41" s="20">
        <f t="shared" si="2"/>
        <v>1.003400625400939E-2</v>
      </c>
      <c r="S41" s="20">
        <f>ABS(R41-C41)/C41</f>
        <v>2.0178097746446961</v>
      </c>
      <c r="T41" s="20">
        <f t="shared" si="3"/>
        <v>3.6546815867992458E-3</v>
      </c>
      <c r="U41" s="20">
        <f>ABS(T41-C41)/C41</f>
        <v>9.9175497468892884E-2</v>
      </c>
      <c r="V41" s="20">
        <f t="shared" si="4"/>
        <v>1.2250293485004735E-2</v>
      </c>
      <c r="W41" s="20">
        <f>ABS(V41-C41)/C41</f>
        <v>2.6843763583006965</v>
      </c>
      <c r="X41" s="20">
        <f t="shared" si="5"/>
        <v>4.3495884478672829E-3</v>
      </c>
      <c r="Y41" s="20">
        <f>ABS(X41-C41)/C41</f>
        <v>0.30817444212879164</v>
      </c>
      <c r="Z41" s="20">
        <f t="shared" si="6"/>
        <v>3.9038370130454934E-3</v>
      </c>
      <c r="AA41" s="20">
        <f>ABS(Z41-C41)/C41</f>
        <v>0.17411103784004281</v>
      </c>
      <c r="AB41" s="20">
        <f t="shared" si="7"/>
        <v>3.7951532063515967E-3</v>
      </c>
      <c r="AC41" s="20">
        <f>ABS(AB41-C41)/C41</f>
        <v>0.14142349052509284</v>
      </c>
      <c r="AD41" s="20">
        <f t="shared" si="8"/>
        <v>3.8419476561053745E-3</v>
      </c>
      <c r="AE41" s="20">
        <f>ABS(AD41-C41)/C41</f>
        <v>0.15549730553887592</v>
      </c>
      <c r="AF41" s="20">
        <f t="shared" si="9"/>
        <v>3.9373130249190941E-3</v>
      </c>
      <c r="AG41" s="20">
        <f>ABS(AF41-C41)/C41</f>
        <v>0.1841792232976617</v>
      </c>
      <c r="AH41" s="20">
        <f t="shared" si="10"/>
        <v>8.3691356443218127E-3</v>
      </c>
      <c r="AI41" s="20">
        <f>ABS(AH41-C41)/C41</f>
        <v>1.5170862677776111</v>
      </c>
      <c r="AJ41" s="20">
        <f t="shared" si="11"/>
        <v>3.9421067216032217E-2</v>
      </c>
      <c r="AK41" s="20">
        <f>ABS(AJ41-C41)/C41</f>
        <v>10.856209669386189</v>
      </c>
      <c r="AL41" s="20">
        <f t="shared" si="12"/>
        <v>4.6077945042201614E-3</v>
      </c>
      <c r="AM41" s="20">
        <f>ABS(AL41-C41)/C41</f>
        <v>0.3858320338233171</v>
      </c>
      <c r="AN41" s="20">
        <f t="shared" si="13"/>
        <v>3.8161501863199056E-3</v>
      </c>
      <c r="AO41" s="20">
        <f>ABS(AN41-C41)/C41</f>
        <v>0.14773850466623534</v>
      </c>
      <c r="AP41" s="20">
        <f t="shared" si="14"/>
        <v>3.35278824386688E-3</v>
      </c>
      <c r="AQ41" s="20">
        <f>ABS(AP41-C41)/C41</f>
        <v>8.3785955995705815E-3</v>
      </c>
      <c r="AR41" s="20">
        <f t="shared" si="15"/>
        <v>8.9758211060445205E-3</v>
      </c>
      <c r="AS41" s="20">
        <f>ABS(AR41-C41)/C41</f>
        <v>1.6995519021586982</v>
      </c>
      <c r="AT41" s="20">
        <f t="shared" si="16"/>
        <v>6.0354455919141821E-3</v>
      </c>
      <c r="AU41" s="20">
        <f>ABS(AT41-C41)/C41</f>
        <v>0.81520982153434285</v>
      </c>
      <c r="AV41" s="20">
        <f t="shared" si="17"/>
        <v>4.311068406379512E-3</v>
      </c>
      <c r="AW41" s="20">
        <f>ABS(AV41-C41)/C41</f>
        <v>0.2965892233459087</v>
      </c>
      <c r="AX41" s="20">
        <f t="shared" si="18"/>
        <v>1.2140310419717765E-2</v>
      </c>
      <c r="AY41" s="20">
        <f>ABS(AX41-C41)/C41</f>
        <v>2.6512980482950814</v>
      </c>
    </row>
    <row r="42" spans="1:51" x14ac:dyDescent="0.2">
      <c r="A42" s="1">
        <v>39</v>
      </c>
      <c r="B42" s="9">
        <v>0.32953490781200001</v>
      </c>
      <c r="C42" s="9">
        <v>4.2821500000000002E-3</v>
      </c>
      <c r="D42" s="1" t="s">
        <v>47</v>
      </c>
      <c r="E42" s="14">
        <v>890</v>
      </c>
      <c r="F42" s="14">
        <v>380</v>
      </c>
      <c r="G42" s="11">
        <v>0.4</v>
      </c>
      <c r="H42" s="9">
        <v>5.177788831447914E-3</v>
      </c>
      <c r="I42" s="9">
        <v>0.20915634236257821</v>
      </c>
      <c r="J42" s="9">
        <f>0.0717*F42*F42*E42/1000000000</f>
        <v>9.2145971999999989E-3</v>
      </c>
      <c r="K42" s="9">
        <f>ABS(J42-C42)/C42</f>
        <v>1.1518623121562763</v>
      </c>
      <c r="L42" s="20">
        <f t="shared" si="19"/>
        <v>9.6390079358441745E-3</v>
      </c>
      <c r="M42" s="20">
        <f>ABS(L42-C42)/C42</f>
        <v>1.2509739116668435</v>
      </c>
      <c r="N42" s="20">
        <f t="shared" si="0"/>
        <v>4.9218507619802785E-3</v>
      </c>
      <c r="O42" s="20">
        <f>ABS(N42-C42)/C42</f>
        <v>0.1493877519424304</v>
      </c>
      <c r="P42" s="20">
        <f t="shared" si="1"/>
        <v>7.7156262085984776E-3</v>
      </c>
      <c r="Q42" s="20">
        <f>ABS(P42-C42)/C42</f>
        <v>0.80181128839449278</v>
      </c>
      <c r="R42" s="20">
        <f t="shared" si="2"/>
        <v>1.7708831192724227E-2</v>
      </c>
      <c r="S42" s="20">
        <f>ABS(R42-C42)/C42</f>
        <v>3.1354999691099623</v>
      </c>
      <c r="T42" s="20">
        <f t="shared" si="3"/>
        <v>6.6209481062597473E-3</v>
      </c>
      <c r="U42" s="20">
        <f>ABS(T42-C42)/C42</f>
        <v>0.54617379266484056</v>
      </c>
      <c r="V42" s="20">
        <f t="shared" si="4"/>
        <v>2.1500737888179012E-2</v>
      </c>
      <c r="W42" s="20">
        <f>ABS(V42-C42)/C42</f>
        <v>4.0210146510932612</v>
      </c>
      <c r="X42" s="20">
        <f t="shared" si="5"/>
        <v>7.6126086415305777E-3</v>
      </c>
      <c r="Y42" s="20">
        <f>ABS(X42-C42)/C42</f>
        <v>0.77775384830764394</v>
      </c>
      <c r="Z42" s="20">
        <f t="shared" si="6"/>
        <v>6.5036498529020843E-3</v>
      </c>
      <c r="AA42" s="20">
        <f>ABS(Z42-C42)/C42</f>
        <v>0.5187814188905302</v>
      </c>
      <c r="AB42" s="20">
        <f t="shared" si="7"/>
        <v>6.5367811801383471E-3</v>
      </c>
      <c r="AC42" s="20">
        <f>ABS(AB42-C42)/C42</f>
        <v>0.52651849658193828</v>
      </c>
      <c r="AD42" s="20">
        <f t="shared" si="8"/>
        <v>6.4914511632805953E-3</v>
      </c>
      <c r="AE42" s="20">
        <f>ABS(AD42-C42)/C42</f>
        <v>0.51593268878497833</v>
      </c>
      <c r="AF42" s="20">
        <f t="shared" si="9"/>
        <v>6.7958913611127951E-3</v>
      </c>
      <c r="AG42" s="20">
        <f>ABS(AF42-C42)/C42</f>
        <v>0.58702786243190797</v>
      </c>
      <c r="AH42" s="20">
        <f t="shared" si="10"/>
        <v>1.373217952690336E-2</v>
      </c>
      <c r="AI42" s="20">
        <f>ABS(AH42-C42)/C42</f>
        <v>2.2068422467459943</v>
      </c>
      <c r="AJ42" s="20">
        <f t="shared" si="11"/>
        <v>6.6828840113294249E-2</v>
      </c>
      <c r="AK42" s="20">
        <f>ABS(AJ42-C42)/C42</f>
        <v>14.606375328583596</v>
      </c>
      <c r="AL42" s="20">
        <f t="shared" si="12"/>
        <v>8.2916409764031435E-3</v>
      </c>
      <c r="AM42" s="20">
        <f>ABS(AL42-C42)/C42</f>
        <v>0.9363266061214911</v>
      </c>
      <c r="AN42" s="20">
        <f t="shared" si="13"/>
        <v>6.8861364825720389E-3</v>
      </c>
      <c r="AO42" s="20">
        <f>ABS(AN42-C42)/C42</f>
        <v>0.60810258458298716</v>
      </c>
      <c r="AP42" s="20">
        <f t="shared" si="14"/>
        <v>5.7932236793349599E-3</v>
      </c>
      <c r="AQ42" s="20">
        <f>ABS(AP42-C42)/C42</f>
        <v>0.35287733482828942</v>
      </c>
      <c r="AR42" s="20">
        <f t="shared" si="15"/>
        <v>1.9324135249059342E-2</v>
      </c>
      <c r="AS42" s="20">
        <f>ABS(AR42-C42)/C42</f>
        <v>3.5127179685576966</v>
      </c>
      <c r="AT42" s="20">
        <f t="shared" si="16"/>
        <v>1.0934022872623239E-2</v>
      </c>
      <c r="AU42" s="20">
        <f>ABS(AT42-C42)/C42</f>
        <v>1.5533955776007937</v>
      </c>
      <c r="AV42" s="20">
        <f t="shared" si="17"/>
        <v>7.9056466398244665E-3</v>
      </c>
      <c r="AW42" s="20">
        <f>ABS(AV42-C42)/C42</f>
        <v>0.84618629422707425</v>
      </c>
      <c r="AX42" s="20">
        <f t="shared" si="18"/>
        <v>1.7551021830733152E-2</v>
      </c>
      <c r="AY42" s="20">
        <f>ABS(AX42-C42)/C42</f>
        <v>3.0986471353719862</v>
      </c>
    </row>
    <row r="43" spans="1:51" ht="13.5" customHeight="1" x14ac:dyDescent="0.2">
      <c r="A43" s="1">
        <v>40</v>
      </c>
      <c r="B43" s="9">
        <v>0.55288361712699996</v>
      </c>
      <c r="C43" s="9">
        <v>3.7530000000000001E-2</v>
      </c>
      <c r="D43" s="1" t="s">
        <v>78</v>
      </c>
      <c r="E43" s="14">
        <v>1285.34690156484</v>
      </c>
      <c r="F43" s="14">
        <v>597</v>
      </c>
      <c r="G43" s="11">
        <v>0.46</v>
      </c>
      <c r="H43" s="9">
        <v>3.7952147492625897E-2</v>
      </c>
      <c r="I43" s="9">
        <v>1.164794811153496E-2</v>
      </c>
      <c r="J43" s="9">
        <f>0.0717*F43*F43*E43/1000000000</f>
        <v>3.2846429915315313E-2</v>
      </c>
      <c r="K43" s="9">
        <f>ABS(J43-C43)/C43</f>
        <v>0.12479536596548595</v>
      </c>
      <c r="L43" s="20">
        <f t="shared" si="19"/>
        <v>1.8682596887369205E-2</v>
      </c>
      <c r="M43" s="20">
        <f>ABS(L43-C43)/C43</f>
        <v>0.50219565980897407</v>
      </c>
      <c r="N43" s="20">
        <f t="shared" si="0"/>
        <v>1.0200440617287447E-2</v>
      </c>
      <c r="O43" s="20">
        <f>ABS(N43-C43)/C43</f>
        <v>0.72820568565714239</v>
      </c>
      <c r="P43" s="20">
        <f t="shared" si="1"/>
        <v>1.569617315560522E-2</v>
      </c>
      <c r="Q43" s="20">
        <f>ABS(P43-C43)/C43</f>
        <v>0.58176996654395896</v>
      </c>
      <c r="R43" s="20">
        <f t="shared" si="2"/>
        <v>3.7192554570133138E-2</v>
      </c>
      <c r="S43" s="20">
        <f>ABS(R43-C43)/C43</f>
        <v>8.9913517150776185E-3</v>
      </c>
      <c r="T43" s="20">
        <f t="shared" si="3"/>
        <v>1.4388602874580811E-2</v>
      </c>
      <c r="U43" s="20">
        <f>ABS(T43-C43)/C43</f>
        <v>0.61661063483664236</v>
      </c>
      <c r="V43" s="20">
        <f t="shared" si="4"/>
        <v>4.4830462925885786E-2</v>
      </c>
      <c r="W43" s="20">
        <f>ABS(V43-C43)/C43</f>
        <v>0.19452339264283999</v>
      </c>
      <c r="X43" s="20">
        <f t="shared" si="5"/>
        <v>1.5814583658776755E-2</v>
      </c>
      <c r="Y43" s="20">
        <f>ABS(X43-C43)/C43</f>
        <v>0.57861487719752847</v>
      </c>
      <c r="Z43" s="20">
        <f t="shared" si="6"/>
        <v>1.2667830394034895E-2</v>
      </c>
      <c r="AA43" s="20">
        <f>ABS(Z43-C43)/C43</f>
        <v>0.6624612205159901</v>
      </c>
      <c r="AB43" s="20">
        <f t="shared" si="7"/>
        <v>1.3298694878038354E-2</v>
      </c>
      <c r="AC43" s="20">
        <f>ABS(AB43-C43)/C43</f>
        <v>0.6456516152934092</v>
      </c>
      <c r="AD43" s="20">
        <f t="shared" si="8"/>
        <v>1.2879154482843476E-2</v>
      </c>
      <c r="AE43" s="20">
        <f>ABS(AD43-C43)/C43</f>
        <v>0.65683041612460757</v>
      </c>
      <c r="AF43" s="20">
        <f t="shared" si="9"/>
        <v>1.3863809540573757E-2</v>
      </c>
      <c r="AG43" s="20">
        <f>ABS(AF43-C43)/C43</f>
        <v>0.6305939371016851</v>
      </c>
      <c r="AH43" s="20">
        <f t="shared" si="10"/>
        <v>2.6221337537081248E-2</v>
      </c>
      <c r="AI43" s="20">
        <f>ABS(AH43-C43)/C43</f>
        <v>0.30132327372551965</v>
      </c>
      <c r="AJ43" s="20">
        <f t="shared" si="11"/>
        <v>0.13316718923673895</v>
      </c>
      <c r="AK43" s="20">
        <f>ABS(AJ43-C43)/C43</f>
        <v>2.5482864171792952</v>
      </c>
      <c r="AL43" s="20">
        <f t="shared" si="12"/>
        <v>1.7861605987042738E-2</v>
      </c>
      <c r="AM43" s="20">
        <f>ABS(AL43-C43)/C43</f>
        <v>0.52407125001218391</v>
      </c>
      <c r="AN43" s="20">
        <f t="shared" si="13"/>
        <v>1.4887670403563289E-2</v>
      </c>
      <c r="AO43" s="20">
        <f>ABS(AN43-C43)/C43</f>
        <v>0.60331280566045065</v>
      </c>
      <c r="AP43" s="20">
        <f t="shared" si="14"/>
        <v>1.4638699530671579E-2</v>
      </c>
      <c r="AQ43" s="20">
        <f>ABS(AP43-C43)/C43</f>
        <v>0.60994672180464748</v>
      </c>
      <c r="AR43" s="20">
        <f t="shared" si="15"/>
        <v>5.322880913746629E-2</v>
      </c>
      <c r="AS43" s="20">
        <f>ABS(AR43-C43)/C43</f>
        <v>0.4183002701163413</v>
      </c>
      <c r="AT43" s="20">
        <f t="shared" si="16"/>
        <v>2.3761749890022024E-2</v>
      </c>
      <c r="AU43" s="20">
        <f>ABS(AT43-C43)/C43</f>
        <v>0.36685984838736951</v>
      </c>
      <c r="AV43" s="20">
        <f t="shared" si="17"/>
        <v>1.7455613706801404E-2</v>
      </c>
      <c r="AW43" s="20">
        <f>ABS(AV43-C43)/C43</f>
        <v>0.53488905657337049</v>
      </c>
      <c r="AX43" s="20">
        <f t="shared" si="18"/>
        <v>2.8404904503538095E-2</v>
      </c>
      <c r="AY43" s="20">
        <f>ABS(AX43-C43)/C43</f>
        <v>0.24314136681220105</v>
      </c>
    </row>
    <row r="44" spans="1:51" x14ac:dyDescent="0.2">
      <c r="A44" s="1">
        <v>41</v>
      </c>
      <c r="B44" s="9">
        <v>0.57543513562199999</v>
      </c>
      <c r="C44" s="9">
        <v>8.8000000000000005E-3</v>
      </c>
      <c r="D44" s="1" t="s">
        <v>79</v>
      </c>
      <c r="E44" s="14">
        <v>2134.1551811953</v>
      </c>
      <c r="F44" s="14">
        <v>314</v>
      </c>
      <c r="G44" s="11">
        <v>0.15</v>
      </c>
      <c r="H44" s="9">
        <v>9.2185571501196308E-3</v>
      </c>
      <c r="I44" s="9">
        <v>4.7563312513593754E-2</v>
      </c>
      <c r="J44" s="9">
        <f>0.0717*F44*F44*E44/1000000000</f>
        <v>1.508705407637595E-2</v>
      </c>
      <c r="K44" s="9">
        <f>ABS(J44-C44)/C44</f>
        <v>0.71443796322453967</v>
      </c>
      <c r="L44" s="20">
        <f t="shared" si="19"/>
        <v>2.0657538452341046E-2</v>
      </c>
      <c r="M44" s="20">
        <f>ABS(L44-C44)/C44</f>
        <v>1.3474475514023914</v>
      </c>
      <c r="N44" s="20">
        <f t="shared" si="0"/>
        <v>1.0791225270034843E-2</v>
      </c>
      <c r="O44" s="20">
        <f>ABS(N44-C44)/C44</f>
        <v>0.22627559886759574</v>
      </c>
      <c r="P44" s="20">
        <f t="shared" si="1"/>
        <v>1.658144170870781E-2</v>
      </c>
      <c r="Q44" s="20">
        <f>ABS(P44-C44)/C44</f>
        <v>0.88425473962588741</v>
      </c>
      <c r="R44" s="20">
        <f t="shared" si="2"/>
        <v>3.9387104551941603E-2</v>
      </c>
      <c r="S44" s="20">
        <f>ABS(R44-C44)/C44</f>
        <v>3.4758073354479091</v>
      </c>
      <c r="T44" s="20">
        <f t="shared" si="3"/>
        <v>1.5277862898949149E-2</v>
      </c>
      <c r="U44" s="20">
        <f>ABS(T44-C44)/C44</f>
        <v>0.73612078397149416</v>
      </c>
      <c r="V44" s="20">
        <f t="shared" si="4"/>
        <v>4.744912338171909E-2</v>
      </c>
      <c r="W44" s="20">
        <f>ABS(V44-C44)/C44</f>
        <v>4.3919458388317141</v>
      </c>
      <c r="X44" s="20">
        <f t="shared" si="5"/>
        <v>1.6733602872433723E-2</v>
      </c>
      <c r="Y44" s="20">
        <f>ABS(X44-C44)/C44</f>
        <v>0.90154578095837745</v>
      </c>
      <c r="Z44" s="20">
        <f t="shared" si="6"/>
        <v>1.3337434036570547E-2</v>
      </c>
      <c r="AA44" s="20">
        <f>ABS(Z44-C44)/C44</f>
        <v>0.51561750415574392</v>
      </c>
      <c r="AB44" s="20">
        <f t="shared" si="7"/>
        <v>1.4048801151759936E-2</v>
      </c>
      <c r="AC44" s="20">
        <f>ABS(AB44-C44)/C44</f>
        <v>0.59645467633635629</v>
      </c>
      <c r="AD44" s="20">
        <f t="shared" si="8"/>
        <v>1.3579241354789509E-2</v>
      </c>
      <c r="AE44" s="20">
        <f>ABS(AD44-C44)/C44</f>
        <v>0.54309560849880778</v>
      </c>
      <c r="AF44" s="20">
        <f t="shared" si="9"/>
        <v>1.4648894431521524E-2</v>
      </c>
      <c r="AG44" s="20">
        <f>ABS(AF44-C44)/C44</f>
        <v>0.66464709449108217</v>
      </c>
      <c r="AH44" s="20">
        <f t="shared" si="10"/>
        <v>2.7565010329113741E-2</v>
      </c>
      <c r="AI44" s="20">
        <f>ABS(AH44-C44)/C44</f>
        <v>2.1323875373992887</v>
      </c>
      <c r="AJ44" s="20">
        <f t="shared" si="11"/>
        <v>0.14045306936859531</v>
      </c>
      <c r="AK44" s="20">
        <f>ABS(AJ44-C44)/C44</f>
        <v>14.960576064613102</v>
      </c>
      <c r="AL44" s="20">
        <f t="shared" si="12"/>
        <v>1.895262973945052E-2</v>
      </c>
      <c r="AM44" s="20">
        <f>ABS(AL44-C44)/C44</f>
        <v>1.153707924937559</v>
      </c>
      <c r="AN44" s="20">
        <f t="shared" si="13"/>
        <v>1.5801455814664914E-2</v>
      </c>
      <c r="AO44" s="20">
        <f>ABS(AN44-C44)/C44</f>
        <v>0.79561997893919467</v>
      </c>
      <c r="AP44" s="20">
        <f t="shared" si="14"/>
        <v>8.5590222072416278E-3</v>
      </c>
      <c r="AQ44" s="20">
        <f>ABS(AP44-C44)/C44</f>
        <v>2.7383840086178713E-2</v>
      </c>
      <c r="AR44" s="20">
        <f t="shared" si="15"/>
        <v>5.7586567821777068E-2</v>
      </c>
      <c r="AS44" s="20">
        <f>ABS(AR44-C44)/C44</f>
        <v>5.5439281615655753</v>
      </c>
      <c r="AT44" s="20">
        <f t="shared" si="16"/>
        <v>2.5230299301693165E-2</v>
      </c>
      <c r="AU44" s="20">
        <f>ABS(AT44-C44)/C44</f>
        <v>1.867079466101496</v>
      </c>
      <c r="AV44" s="20">
        <f t="shared" si="17"/>
        <v>1.8557186741919234E-2</v>
      </c>
      <c r="AW44" s="20">
        <f>ABS(AV44-C44)/C44</f>
        <v>1.1087712206726401</v>
      </c>
      <c r="AX44" s="20">
        <f t="shared" si="18"/>
        <v>2.9481362276252254E-2</v>
      </c>
      <c r="AY44" s="20">
        <f>ABS(AX44-C44)/C44</f>
        <v>2.3501548041195739</v>
      </c>
    </row>
    <row r="45" spans="1:51" x14ac:dyDescent="0.2">
      <c r="A45" s="1">
        <v>42</v>
      </c>
      <c r="B45" s="9">
        <v>0.56494456337499999</v>
      </c>
      <c r="C45" s="9">
        <v>1.9599999999999999E-2</v>
      </c>
      <c r="D45" s="1" t="s">
        <v>49</v>
      </c>
      <c r="E45" s="14">
        <v>1458.82295836547</v>
      </c>
      <c r="F45" s="14">
        <v>450</v>
      </c>
      <c r="G45" s="11">
        <v>0.31</v>
      </c>
      <c r="H45" s="9">
        <v>1.7911702637919358E-2</v>
      </c>
      <c r="I45" s="9">
        <v>8.6137620514318419E-2</v>
      </c>
      <c r="J45" s="9">
        <f>0.0717*F45*F45*E45/1000000000</f>
        <v>2.1181015238247849E-2</v>
      </c>
      <c r="K45" s="9">
        <f>ABS(J45-C45)/C45</f>
        <v>8.0664042767747454E-2</v>
      </c>
      <c r="L45" s="20">
        <f t="shared" si="19"/>
        <v>1.968711299656245E-2</v>
      </c>
      <c r="M45" s="20">
        <f>ABS(L45-C45)/C45</f>
        <v>4.4445406409413732E-3</v>
      </c>
      <c r="N45" s="20">
        <f t="shared" si="0"/>
        <v>1.0515203399204313E-2</v>
      </c>
      <c r="O45" s="20">
        <f>ABS(N45-C45)/C45</f>
        <v>0.46351003065284119</v>
      </c>
      <c r="P45" s="20">
        <f t="shared" si="1"/>
        <v>1.6167991349285451E-2</v>
      </c>
      <c r="Q45" s="20">
        <f>ABS(P45-C45)/C45</f>
        <v>0.17510248217931371</v>
      </c>
      <c r="R45" s="20">
        <f t="shared" si="2"/>
        <v>3.8361503321110435E-2</v>
      </c>
      <c r="S45" s="20">
        <f>ABS(R45-C45)/C45</f>
        <v>0.95721955719951202</v>
      </c>
      <c r="T45" s="20">
        <f t="shared" si="3"/>
        <v>1.4861984185342979E-2</v>
      </c>
      <c r="U45" s="20">
        <f>ABS(T45-C45)/C45</f>
        <v>0.24173550074780717</v>
      </c>
      <c r="V45" s="20">
        <f t="shared" si="4"/>
        <v>4.6225500603692689E-2</v>
      </c>
      <c r="W45" s="20">
        <f>ABS(V45-C45)/C45</f>
        <v>1.358443908351668</v>
      </c>
      <c r="X45" s="20">
        <f t="shared" si="5"/>
        <v>1.6304204749626957E-2</v>
      </c>
      <c r="Y45" s="20">
        <f>ABS(X45-C45)/C45</f>
        <v>0.16815281889658379</v>
      </c>
      <c r="Z45" s="20">
        <f t="shared" si="6"/>
        <v>1.3024986136444492E-2</v>
      </c>
      <c r="AA45" s="20">
        <f>ABS(Z45-C45)/C45</f>
        <v>0.33545989099772999</v>
      </c>
      <c r="AB45" s="20">
        <f t="shared" si="7"/>
        <v>1.3698475775857189E-2</v>
      </c>
      <c r="AC45" s="20">
        <f>ABS(AB45-C45)/C45</f>
        <v>0.30109817470116379</v>
      </c>
      <c r="AD45" s="20">
        <f t="shared" si="8"/>
        <v>1.3252445574471092E-2</v>
      </c>
      <c r="AE45" s="20">
        <f>ABS(AD45-C45)/C45</f>
        <v>0.3238548176290259</v>
      </c>
      <c r="AF45" s="20">
        <f t="shared" si="9"/>
        <v>1.4282212152384689E-2</v>
      </c>
      <c r="AG45" s="20">
        <f>ABS(AF45-C45)/C45</f>
        <v>0.27131570651098524</v>
      </c>
      <c r="AH45" s="20">
        <f t="shared" si="10"/>
        <v>2.6938287371899336E-2</v>
      </c>
      <c r="AI45" s="20">
        <f>ABS(AH45-C45)/C45</f>
        <v>0.37440241693363963</v>
      </c>
      <c r="AJ45" s="20">
        <f t="shared" si="11"/>
        <v>0.13705176589613674</v>
      </c>
      <c r="AK45" s="20">
        <f>ABS(AJ45-C45)/C45</f>
        <v>5.9924370355171801</v>
      </c>
      <c r="AL45" s="20">
        <f t="shared" si="12"/>
        <v>1.8442484706394525E-2</v>
      </c>
      <c r="AM45" s="20">
        <f>ABS(AL45-C45)/C45</f>
        <v>5.9056902734973195E-2</v>
      </c>
      <c r="AN45" s="20">
        <f t="shared" si="13"/>
        <v>1.537415279341302E-2</v>
      </c>
      <c r="AO45" s="20">
        <f>ABS(AN45-C45)/C45</f>
        <v>0.21560444931566225</v>
      </c>
      <c r="AP45" s="20">
        <f t="shared" si="14"/>
        <v>1.155311632101875E-2</v>
      </c>
      <c r="AQ45" s="20">
        <f>ABS(AP45-C45)/C45</f>
        <v>0.41055528974394129</v>
      </c>
      <c r="AR45" s="20">
        <f t="shared" si="15"/>
        <v>5.5538094977604091E-2</v>
      </c>
      <c r="AS45" s="20">
        <f>ABS(AR45-C45)/C45</f>
        <v>1.8335762743675557</v>
      </c>
      <c r="AT45" s="20">
        <f t="shared" si="16"/>
        <v>2.4543505311794972E-2</v>
      </c>
      <c r="AU45" s="20">
        <f>ABS(AT45-C45)/C45</f>
        <v>0.25221965876504965</v>
      </c>
      <c r="AV45" s="20">
        <f t="shared" si="17"/>
        <v>1.8041847801851241E-2</v>
      </c>
      <c r="AW45" s="20">
        <f>ABS(AV45-C45)/C45</f>
        <v>7.9497561130038669E-2</v>
      </c>
      <c r="AX45" s="20">
        <f t="shared" si="18"/>
        <v>2.8980985321038495E-2</v>
      </c>
      <c r="AY45" s="20">
        <f>ABS(AX45-C45)/C45</f>
        <v>0.47862170005298449</v>
      </c>
    </row>
    <row r="46" spans="1:51" x14ac:dyDescent="0.2">
      <c r="A46" s="1">
        <v>43</v>
      </c>
      <c r="B46" s="9">
        <v>0.225310655764</v>
      </c>
      <c r="C46" s="9">
        <v>2.64E-3</v>
      </c>
      <c r="D46" s="1" t="s">
        <v>50</v>
      </c>
      <c r="E46" s="14">
        <v>1024.1371127704599</v>
      </c>
      <c r="F46" s="14">
        <v>255</v>
      </c>
      <c r="G46" s="11">
        <v>0.26</v>
      </c>
      <c r="H46" s="9">
        <v>3.1886890446020878E-3</v>
      </c>
      <c r="I46" s="9">
        <v>0.20783675931897261</v>
      </c>
      <c r="J46" s="9">
        <f>0.0717*F46*F46*E46/1000000000</f>
        <v>4.7748267798413697E-3</v>
      </c>
      <c r="K46" s="9">
        <f>ABS(J46-C46)/C46</f>
        <v>0.80864650751567035</v>
      </c>
      <c r="L46" s="20">
        <f t="shared" si="19"/>
        <v>6.1290677380998523E-3</v>
      </c>
      <c r="M46" s="20">
        <f>ABS(L46-C46)/C46</f>
        <v>1.3216165674620652</v>
      </c>
      <c r="N46" s="20">
        <f t="shared" si="0"/>
        <v>2.8813125764469184E-3</v>
      </c>
      <c r="O46" s="20">
        <f>ABS(N46-C46)/C46</f>
        <v>9.1406278957166076E-2</v>
      </c>
      <c r="P46" s="20">
        <f t="shared" si="1"/>
        <v>4.5788973800741277E-3</v>
      </c>
      <c r="Q46" s="20">
        <f>ABS(P46-C46)/C46</f>
        <v>0.73443082578565444</v>
      </c>
      <c r="R46" s="20">
        <f t="shared" si="2"/>
        <v>1.0266165370010365E-2</v>
      </c>
      <c r="S46" s="20">
        <f>ABS(R46-C46)/C46</f>
        <v>2.888699003791805</v>
      </c>
      <c r="T46" s="20">
        <f t="shared" si="3"/>
        <v>3.7431793965889068E-3</v>
      </c>
      <c r="U46" s="20">
        <f>ABS(T46-C46)/C46</f>
        <v>0.41787098355640412</v>
      </c>
      <c r="V46" s="20">
        <f t="shared" si="4"/>
        <v>1.2530932718000801E-2</v>
      </c>
      <c r="W46" s="20">
        <f>ABS(V46-C46)/C46</f>
        <v>3.7465654234851518</v>
      </c>
      <c r="X46" s="20">
        <f t="shared" si="5"/>
        <v>4.4487283426780577E-3</v>
      </c>
      <c r="Y46" s="20">
        <f>ABS(X46-C46)/C46</f>
        <v>0.68512437222653699</v>
      </c>
      <c r="Z46" s="20">
        <f t="shared" si="6"/>
        <v>3.9848954969805431E-3</v>
      </c>
      <c r="AA46" s="20">
        <f>ABS(Z46-C46)/C46</f>
        <v>0.50943011249262993</v>
      </c>
      <c r="AB46" s="20">
        <f t="shared" si="7"/>
        <v>3.8791552933926869E-3</v>
      </c>
      <c r="AC46" s="20">
        <f>ABS(AB46-C46)/C46</f>
        <v>0.46937700507298746</v>
      </c>
      <c r="AD46" s="20">
        <f t="shared" si="8"/>
        <v>3.9239486748235391E-3</v>
      </c>
      <c r="AE46" s="20">
        <f>ABS(AD46-C46)/C46</f>
        <v>0.48634419500891635</v>
      </c>
      <c r="AF46" s="20">
        <f t="shared" si="9"/>
        <v>4.0248019255328888E-3</v>
      </c>
      <c r="AG46" s="20">
        <f>ABS(AF46-C46)/C46</f>
        <v>0.52454618391397301</v>
      </c>
      <c r="AH46" s="20">
        <f t="shared" si="10"/>
        <v>8.5376796255111926E-3</v>
      </c>
      <c r="AI46" s="20">
        <f>ABS(AH46-C46)/C46</f>
        <v>2.2339695551178762</v>
      </c>
      <c r="AJ46" s="20">
        <f t="shared" si="11"/>
        <v>4.0267849997173151E-2</v>
      </c>
      <c r="AK46" s="20">
        <f>ABS(AJ46-C46)/C46</f>
        <v>14.25297348377771</v>
      </c>
      <c r="AL46" s="20">
        <f t="shared" si="12"/>
        <v>4.7180929829119811E-3</v>
      </c>
      <c r="AM46" s="20">
        <f>ABS(AL46-C46)/C46</f>
        <v>0.78715643292120496</v>
      </c>
      <c r="AN46" s="20">
        <f t="shared" si="13"/>
        <v>3.9079345434422132E-3</v>
      </c>
      <c r="AO46" s="20">
        <f>ABS(AN46-C46)/C46</f>
        <v>0.48027823615235349</v>
      </c>
      <c r="AP46" s="20">
        <f t="shared" si="14"/>
        <v>2.8062442175406199E-3</v>
      </c>
      <c r="AQ46" s="20">
        <f>ABS(AP46-C46)/C46</f>
        <v>6.2971294522962087E-2</v>
      </c>
      <c r="AR46" s="20">
        <f t="shared" si="15"/>
        <v>9.2555016167845203E-3</v>
      </c>
      <c r="AS46" s="20">
        <f>ABS(AR46-C46)/C46</f>
        <v>2.5058718245395912</v>
      </c>
      <c r="AT46" s="20">
        <f t="shared" si="16"/>
        <v>6.1815934035096788E-3</v>
      </c>
      <c r="AU46" s="20">
        <f>ABS(AT46-C46)/C46</f>
        <v>1.3415126528445753</v>
      </c>
      <c r="AV46" s="20">
        <f t="shared" si="17"/>
        <v>4.4176233193336835E-3</v>
      </c>
      <c r="AW46" s="20">
        <f>ABS(AV46-C46)/C46</f>
        <v>0.67334216641427402</v>
      </c>
      <c r="AX46" s="20">
        <f t="shared" si="18"/>
        <v>1.2321825166886137E-2</v>
      </c>
      <c r="AY46" s="20">
        <f>ABS(AX46-C46)/C46</f>
        <v>3.6673580177599003</v>
      </c>
    </row>
    <row r="47" spans="1:51" x14ac:dyDescent="0.2">
      <c r="A47" s="1">
        <v>44</v>
      </c>
      <c r="B47" s="9">
        <v>0.331241507401</v>
      </c>
      <c r="C47" s="9">
        <v>1.3899999999999999E-2</v>
      </c>
      <c r="D47" s="1" t="s">
        <v>75</v>
      </c>
      <c r="E47" s="14">
        <v>1276</v>
      </c>
      <c r="F47" s="14">
        <v>370</v>
      </c>
      <c r="G47" s="11">
        <v>0.28999999999999998</v>
      </c>
      <c r="H47" s="9">
        <v>1.2226734511495356E-2</v>
      </c>
      <c r="I47" s="9">
        <v>0.12037881212263629</v>
      </c>
      <c r="J47" s="9">
        <f>0.0717*F47*F47*E47/1000000000</f>
        <v>1.2524871479999998E-2</v>
      </c>
      <c r="K47" s="9">
        <f>ABS(J47-C47)/C47</f>
        <v>9.8930109352518072E-2</v>
      </c>
      <c r="L47" s="20">
        <f t="shared" si="19"/>
        <v>1.0060016197135407E-2</v>
      </c>
      <c r="M47" s="20">
        <f>ABS(L47-C47)/C47</f>
        <v>0.2762578275442153</v>
      </c>
      <c r="N47" s="20">
        <f t="shared" si="0"/>
        <v>4.957785317752701E-3</v>
      </c>
      <c r="O47" s="20">
        <f>ABS(N47-C47)/C47</f>
        <v>0.64332479728397829</v>
      </c>
      <c r="P47" s="20">
        <f t="shared" si="1"/>
        <v>7.7705170936294187E-3</v>
      </c>
      <c r="Q47" s="20">
        <f>ABS(P47-C47)/C47</f>
        <v>0.44096999326407055</v>
      </c>
      <c r="R47" s="20">
        <f t="shared" si="2"/>
        <v>1.7840492017537478E-2</v>
      </c>
      <c r="S47" s="20">
        <f>ABS(R47-C47)/C47</f>
        <v>0.28348863435521432</v>
      </c>
      <c r="T47" s="20">
        <f t="shared" si="3"/>
        <v>6.6724476152438547E-3</v>
      </c>
      <c r="U47" s="20">
        <f>ABS(T47-C47)/C47</f>
        <v>0.51996779746447086</v>
      </c>
      <c r="V47" s="20">
        <f t="shared" si="4"/>
        <v>2.1659024254238213E-2</v>
      </c>
      <c r="W47" s="20">
        <f>ABS(V47-C47)/C47</f>
        <v>0.55820318375814493</v>
      </c>
      <c r="X47" s="20">
        <f t="shared" si="5"/>
        <v>7.6683706945088375E-3</v>
      </c>
      <c r="Y47" s="20">
        <f>ABS(X47-C47)/C47</f>
        <v>0.44831865507130664</v>
      </c>
      <c r="Z47" s="20">
        <f t="shared" si="6"/>
        <v>6.5470770584317621E-3</v>
      </c>
      <c r="AA47" s="20">
        <f>ABS(Z47-C47)/C47</f>
        <v>0.52898726198332646</v>
      </c>
      <c r="AB47" s="20">
        <f t="shared" si="7"/>
        <v>6.5832888688217199E-3</v>
      </c>
      <c r="AC47" s="20">
        <f>ABS(AB47-C47)/C47</f>
        <v>0.52638209576822159</v>
      </c>
      <c r="AD47" s="20">
        <f t="shared" si="8"/>
        <v>6.5359987079398997E-3</v>
      </c>
      <c r="AE47" s="20">
        <f>ABS(AD47-C47)/C47</f>
        <v>0.52978426561583447</v>
      </c>
      <c r="AF47" s="20">
        <f t="shared" si="9"/>
        <v>6.8444299354667075E-3</v>
      </c>
      <c r="AG47" s="20">
        <f>ABS(AF47-C47)/C47</f>
        <v>0.50759496867145981</v>
      </c>
      <c r="AH47" s="20">
        <f t="shared" si="10"/>
        <v>1.3821132482579953E-2</v>
      </c>
      <c r="AI47" s="20">
        <f>ABS(AH47-C47)/C47</f>
        <v>5.6739221165500626E-3</v>
      </c>
      <c r="AJ47" s="20">
        <f t="shared" si="11"/>
        <v>6.7290372278050112E-2</v>
      </c>
      <c r="AK47" s="20">
        <f>ABS(AJ47-C47)/C47</f>
        <v>3.8410339768381383</v>
      </c>
      <c r="AL47" s="20">
        <f t="shared" si="12"/>
        <v>8.355402228733837E-3</v>
      </c>
      <c r="AM47" s="20">
        <f>ABS(AL47-C47)/C47</f>
        <v>0.39889192599037138</v>
      </c>
      <c r="AN47" s="20">
        <f t="shared" si="13"/>
        <v>6.9393402404977636E-3</v>
      </c>
      <c r="AO47" s="20">
        <f>ABS(AN47-C47)/C47</f>
        <v>0.50076688917282275</v>
      </c>
      <c r="AP47" s="20">
        <f t="shared" si="14"/>
        <v>5.6874166820751705E-3</v>
      </c>
      <c r="AQ47" s="20">
        <f>ABS(AP47-C47)/C47</f>
        <v>0.59083333222480783</v>
      </c>
      <c r="AR47" s="20">
        <f t="shared" si="15"/>
        <v>1.951946380800753E-2</v>
      </c>
      <c r="AS47" s="20">
        <f>ABS(AR47-C47)/C47</f>
        <v>0.40427797179910296</v>
      </c>
      <c r="AT47" s="20">
        <f t="shared" si="16"/>
        <v>1.1019070633174137E-2</v>
      </c>
      <c r="AU47" s="20">
        <f>ABS(AT47-C47)/C47</f>
        <v>0.20726110552704047</v>
      </c>
      <c r="AV47" s="20">
        <f t="shared" si="17"/>
        <v>7.9684024016642378E-3</v>
      </c>
      <c r="AW47" s="20">
        <f>ABS(AV47-C47)/C47</f>
        <v>0.42673364016804044</v>
      </c>
      <c r="AX47" s="20">
        <f t="shared" si="18"/>
        <v>1.7635573889318575E-2</v>
      </c>
      <c r="AY47" s="20">
        <f>ABS(AX47-C47)/C47</f>
        <v>0.26874632297255946</v>
      </c>
    </row>
    <row r="48" spans="1:51" x14ac:dyDescent="0.2">
      <c r="A48" s="1"/>
      <c r="B48" s="1"/>
      <c r="C48" s="1"/>
      <c r="D48" s="1"/>
      <c r="E48" s="14"/>
      <c r="F48" s="14"/>
      <c r="G48" s="11"/>
      <c r="H48" s="9"/>
      <c r="I48" s="9"/>
      <c r="J48" s="9"/>
      <c r="K48" s="9"/>
      <c r="L48" s="9"/>
      <c r="M48" s="9"/>
      <c r="N48" s="9"/>
      <c r="O48" s="9"/>
      <c r="P48" s="9"/>
      <c r="Q48" s="9"/>
      <c r="R48" s="9"/>
      <c r="S48" s="9"/>
      <c r="T48" s="9"/>
      <c r="U48" s="9"/>
      <c r="V48" s="9"/>
      <c r="W48" s="9"/>
      <c r="X48" s="9"/>
      <c r="Y48" s="9"/>
      <c r="Z48" s="9"/>
      <c r="AA48" s="9"/>
      <c r="AB48" s="9"/>
      <c r="AC48" s="9"/>
      <c r="AD48" s="9"/>
      <c r="AE48" s="9"/>
      <c r="AF48" s="9"/>
      <c r="AG48" s="9"/>
      <c r="AH48" s="9"/>
      <c r="AI48" s="9"/>
      <c r="AJ48" s="9"/>
      <c r="AK48" s="9"/>
      <c r="AL48" s="9"/>
      <c r="AM48" s="9"/>
      <c r="AN48" s="9"/>
      <c r="AO48" s="9"/>
      <c r="AP48" s="9"/>
      <c r="AQ48" s="9"/>
      <c r="AR48" s="1"/>
      <c r="AS48" s="1"/>
      <c r="AT48" s="1"/>
      <c r="AU48" s="1"/>
      <c r="AV48" s="1"/>
      <c r="AW48" s="1"/>
      <c r="AX48" s="1"/>
      <c r="AY48" s="1"/>
    </row>
  </sheetData>
  <sortState ref="A1:AY47">
    <sortCondition ref="A4"/>
  </sortState>
  <mergeCells count="4">
    <mergeCell ref="A1:Y1"/>
    <mergeCell ref="A2:A3"/>
    <mergeCell ref="H2:I2"/>
    <mergeCell ref="J2:K2"/>
  </mergeCells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A</vt:lpstr>
      <vt:lpstr>B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2023-12-14T07:59:19Z</dcterms:modified>
</cp:coreProperties>
</file>