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Table S1" sheetId="1" r:id="rId1"/>
    <sheet name="Table S2" sheetId="2" r:id="rId2"/>
    <sheet name="Table S3" sheetId="3" r:id="rId3"/>
  </sheets>
  <definedNames>
    <definedName name="_Hlk94804245" localSheetId="2">'Table S3'!$A$2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<sst xmlns="http://schemas.openxmlformats.org/spreadsheetml/2006/main" count="318" uniqueCount="200">
  <si>
    <t xml:space="preserve">Table S1. The glacial lake bathymetry data set used in this study to verify the estimation accuracy of different formulas </t>
  </si>
  <si>
    <t>Lake</t>
  </si>
  <si>
    <t>Type</t>
  </si>
  <si>
    <t>Observation year</t>
  </si>
  <si>
    <t>Area</t>
  </si>
  <si>
    <t>Volume</t>
  </si>
  <si>
    <t>Measurements based on remote sensing images</t>
  </si>
  <si>
    <t>Source</t>
  </si>
  <si>
    <r>
      <rPr>
        <sz val="12"/>
        <color theme="1"/>
        <rFont val="Times New Roman"/>
        <charset val="134"/>
      </rPr>
      <t>(km</t>
    </r>
    <r>
      <rPr>
        <vertAlign val="super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</si>
  <si>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(10</t>
    </r>
    <r>
      <rPr>
        <vertAlign val="superscript"/>
        <sz val="12"/>
        <color theme="1"/>
        <rFont val="Times New Roman"/>
        <charset val="134"/>
      </rPr>
      <t xml:space="preserve">6 </t>
    </r>
    <r>
      <rPr>
        <sz val="12"/>
        <color theme="1"/>
        <rFont val="Times New Roman"/>
        <charset val="134"/>
      </rPr>
      <t>m</t>
    </r>
    <r>
      <rPr>
        <vertAlign val="superscript"/>
        <sz val="12"/>
        <color theme="1"/>
        <rFont val="Times New Roman"/>
        <charset val="134"/>
      </rPr>
      <t>3</t>
    </r>
    <r>
      <rPr>
        <sz val="12"/>
        <color theme="1"/>
        <rFont val="Times New Roman"/>
        <charset val="134"/>
      </rPr>
      <t>)</t>
    </r>
  </si>
  <si>
    <t>l</t>
  </si>
  <si>
    <t>w</t>
  </si>
  <si>
    <t>R</t>
  </si>
  <si>
    <t>a</t>
  </si>
  <si>
    <t>m</t>
  </si>
  <si>
    <t>r</t>
  </si>
  <si>
    <t>h</t>
  </si>
  <si>
    <t>Kajiaqu</t>
  </si>
  <si>
    <t>GCL2</t>
  </si>
  <si>
    <t>This study</t>
  </si>
  <si>
    <t>Bienong Co</t>
  </si>
  <si>
    <t>Longmuqie Co</t>
  </si>
  <si>
    <t>Tanong Co</t>
  </si>
  <si>
    <t>GUL2</t>
  </si>
  <si>
    <t>Maqiongco</t>
  </si>
  <si>
    <t>Zhasuo Co</t>
  </si>
  <si>
    <t>Jialong Co</t>
  </si>
  <si>
    <t>Paqu Co</t>
  </si>
  <si>
    <t>Chmaqudan Co</t>
  </si>
  <si>
    <t>Tara Co</t>
  </si>
  <si>
    <r>
      <rPr>
        <sz val="10.5"/>
        <color theme="1"/>
        <rFont val="Times New Roman"/>
        <charset val="134"/>
      </rPr>
      <t>Zhou Luxu</t>
    </r>
    <r>
      <rPr>
        <sz val="10.5"/>
        <color theme="1"/>
        <rFont val="宋体"/>
        <charset val="134"/>
      </rPr>
      <t>，</t>
    </r>
    <r>
      <rPr>
        <sz val="10.5"/>
        <color theme="1"/>
        <rFont val="Times New Roman"/>
        <charset val="134"/>
      </rPr>
      <t>Liu Jiankang</t>
    </r>
    <r>
      <rPr>
        <sz val="10.5"/>
        <color theme="1"/>
        <rFont val="宋体"/>
        <charset val="134"/>
      </rPr>
      <t>，</t>
    </r>
    <r>
      <rPr>
        <sz val="10.5"/>
        <color theme="1"/>
        <rFont val="Times New Roman"/>
        <charset val="134"/>
      </rPr>
      <t>Li Yuanling</t>
    </r>
    <r>
      <rPr>
        <sz val="10.5"/>
        <color theme="1"/>
        <rFont val="宋体"/>
        <charset val="134"/>
      </rPr>
      <t>．</t>
    </r>
    <r>
      <rPr>
        <sz val="10.5"/>
        <color theme="1"/>
        <rFont val="Times New Roman"/>
        <charset val="134"/>
      </rPr>
      <t xml:space="preserve"> Calculation method of mathematical model of the moraine dammed lake storage capacity</t>
    </r>
    <r>
      <rPr>
        <sz val="10.5"/>
        <color theme="1"/>
        <rFont val="宋体"/>
        <charset val="134"/>
      </rPr>
      <t>［</t>
    </r>
    <r>
      <rPr>
        <sz val="10.5"/>
        <color theme="1"/>
        <rFont val="Times New Roman"/>
        <charset val="134"/>
      </rPr>
      <t>J</t>
    </r>
    <r>
      <rPr>
        <sz val="10.5"/>
        <color theme="1"/>
        <rFont val="宋体"/>
        <charset val="134"/>
      </rPr>
      <t>］．</t>
    </r>
    <r>
      <rPr>
        <sz val="10.5"/>
        <color theme="1"/>
        <rFont val="Times New Roman"/>
        <charset val="134"/>
      </rPr>
      <t xml:space="preserve"> ScienceTechnology and Engineering</t>
    </r>
    <r>
      <rPr>
        <sz val="10.5"/>
        <color theme="1"/>
        <rFont val="宋体"/>
        <charset val="134"/>
      </rPr>
      <t>，</t>
    </r>
    <r>
      <rPr>
        <sz val="10.5"/>
        <color theme="1"/>
        <rFont val="Times New Roman"/>
        <charset val="134"/>
      </rPr>
      <t>2020</t>
    </r>
    <r>
      <rPr>
        <sz val="10.5"/>
        <color theme="1"/>
        <rFont val="宋体"/>
        <charset val="134"/>
      </rPr>
      <t>，</t>
    </r>
    <r>
      <rPr>
        <sz val="10.5"/>
        <color theme="1"/>
        <rFont val="Times New Roman"/>
        <charset val="134"/>
      </rPr>
      <t>20( 24) : 9804-9809</t>
    </r>
  </si>
  <si>
    <t>Rewuco</t>
  </si>
  <si>
    <t>GCL1</t>
  </si>
  <si>
    <t xml:space="preserve">Zhang, G.,T. Bolch, T. Yao, D. R. Rounce, W. Chen, G. Veh, O. King, S. K. Allen, M. Wang, and W. Wang (2023), Underestimated mass loss from lake-terminating glaciers in the greater Himalaya. Nature Geoscience. 16, 333–338. https://doi.org/10.1038/s41561-023-01150-1 </t>
  </si>
  <si>
    <t>PoiquNo.</t>
  </si>
  <si>
    <t>Ranzeriaco</t>
  </si>
  <si>
    <t>BethungTsho</t>
  </si>
  <si>
    <t>Guangxieco</t>
  </si>
  <si>
    <t>Shishapangma</t>
  </si>
  <si>
    <t>Lugge</t>
  </si>
  <si>
    <t>Raphstreng2</t>
  </si>
  <si>
    <t>Galongco</t>
  </si>
  <si>
    <t>Bnecuoguoco</t>
  </si>
  <si>
    <t>GUL1</t>
  </si>
  <si>
    <t>Cirenma Co</t>
  </si>
  <si>
    <t>Longbasaba</t>
  </si>
  <si>
    <t>Yao, X.J., Liu, S.Y., Sun, M.P., Wei, J.F., Guo, W.Q. (2012). Volume calculation and analysis of the changes in moraine-dammed lakes in the north Himalaya: a case study of Longbasaba lake. J. Glaciol, 58, 753–760. https://doi.org/10.3189/2012JoG11J048</t>
  </si>
  <si>
    <t>Midui</t>
  </si>
  <si>
    <t>Yang, R. M., Zhu, L. P., Wang, Y.J. et al.(2012). Study on the Variations of Lake Area &amp; Volume and Their Effect on the Occurrence of Outburst of MUDUI Glacier Lake in Southeastern Tibet[J].PROGRESS IN GEOGRAPHY,2012,31(09):1133-1140.</t>
  </si>
  <si>
    <t>Yamada, T., N. Naito, S. Kohshima, H. Fushimi, F, et al. (2004) Outline of 2002 –research activity on glaciers and glacier lakes in Lunana region, Bhutan Himalayas. Bulletin of Glaciological Research, 21: 79-90.</t>
  </si>
  <si>
    <t>Thulagi</t>
  </si>
  <si>
    <t>WECS (Water and Energy Commission Secretariat). (1995). Preliminary Report on the Thulagi Glacier Lake, Dhana Khola, Marsyangdi Basin, WECS Report No. 473, Seq. No. 2/3/170795/1/1. Kathmandu, Nepal: WECS.</t>
  </si>
  <si>
    <t>Tsho_Rolpa</t>
  </si>
  <si>
    <t>WECS (Water and Energy Commission Secretariat). (1994). Report for the Field Investigation on the Tsho Rolpa Glacier, Rolwaling Valley, February 1993–June 1994, WECS N551.489 KAD. Kathmandu, Nepal: WECS.</t>
  </si>
  <si>
    <t>Imja Tsho</t>
  </si>
  <si>
    <t>WECS (Water and Energy Commission Secretariat). (1992). Report for the first research expedition to Imja Glacial Lake - 25 March to 12 April, 1992. WECS Report No. 3/4/120892/1/1. Seq No. 412.</t>
  </si>
  <si>
    <t>Wang, W.C., Yang, G., Pablo, I.A., Lei, Y.B., Xiang, Y., Zhang, G.Q., Li, S.H., Lu, A.X., 2015. Integrated hazard assessment of Cirenmaco glacial lake in Zhangzangbo Valley, Central Himalayas. Geomorphology 306, 292–305.</t>
  </si>
  <si>
    <t>Pidahu</t>
  </si>
  <si>
    <t>Wang, X., Liu, S., Guo, W., &amp; Xu, J. (2008). Assessment and Simulation for Glacier Lake Outburst flood of Longbasaba and Pida Lakes, China. Mountain Research and Development, 28(3), 310–317. https://doi.org/10.1659/mrd.0919</t>
  </si>
  <si>
    <t>Somos-Valenzuela, M. A., McKinney, D. C., Byers, A. C., et al. (2013). Bathymetric Survey of Imja Lake, Nepal in 2012. Center for Research in Water Resources, University of Texas at Austin.</t>
  </si>
  <si>
    <t>South Lhonak</t>
  </si>
  <si>
    <t>Sharma, R. K., Pradhan, P., Sharma, N. P., et al. (2018). Remote sensing and in situ-based assessment of rapidly growing South Lhonak glacial lake in eastern Himalaya, India. Natural Hazards, 93, 393–409.</t>
  </si>
  <si>
    <t>Tam_Pokhari</t>
  </si>
  <si>
    <t>Mool, P.K., Bajracharya, S.R., Joshi, S.P. (2001). Inventory of Glaciers and Glacial Lakes and Glacial Lake Outburst Floods, Monitoring and Early Warning Systems in the Hindu Kush-Himalayan Region, Nepal. ICIMOD and UNEP RRC-AP.</t>
  </si>
  <si>
    <t>Leonard, G., Kargel, J., Regmi, D., et al. (2014). Compounding Hazards Facing Nepalese Villages due to Glacial Lake Thulagi, Extreme Monsoons, and Landslides. Poster presented in EGU 2014–16670 (personal communication with Jeffrey Kargel).</t>
  </si>
  <si>
    <t>ICIMOD (Internal Centre for Integrated Mountain Development). (2011). Glacial Lakes and Glacial Lake Outburst Floods in Nepal. ICIMOD, Kathmandu.</t>
  </si>
  <si>
    <t>Haritashya, U.K., Kargel, J.S., Shugar, D.H., et al. (2018). Evolution and Controls of Large Glacial Lakes in the Nepal Himalaya. Remote Sensing, 10(5), 798. https://doi.org/10.3390/rs10050798</t>
  </si>
  <si>
    <t>Lower_Barun</t>
  </si>
  <si>
    <t>Amphulapche</t>
  </si>
  <si>
    <t>Chamlang Tsho</t>
  </si>
  <si>
    <t>Damodar, L., Takanobu, S., Teiji, W., et al. (2016). Assessment of glacial lake development and prospects of outburst susceptibility: Chamlang South Glacier, eastern Nepal Himalaya. Geomatics, Natural Hazards and Risk, 7:1, 403–423. https://doi.org/10.1080/19475705.2014.938253</t>
  </si>
  <si>
    <t>Budhathoki, K. P., Bajracharya, O. R., &amp; Pokharel, B. K. (2010). Assessment of Imja Glacier Lake Outburst Flood (GLOF) Risk in Dudh Koshi River Basin using Remote Sensing Techniques. Journal of Hydrology and Meteorology, 7(1), 75–91. https://doi.org/10.3126/jhm.v7i1.4176</t>
  </si>
  <si>
    <t>Table S2.  we compared the lake volume model proposed by Zhou et al. (2020), and also included 20 formulas (EqS1-EqS20) collected by Qi et al. (2022) in our evaluation. Detailed results are shown in the table. EqS1-EqS20 represents formulas and E1-E20 represents the relative error of 20 equations.</t>
  </si>
  <si>
    <t>ID</t>
  </si>
  <si>
    <t>Zhou et al., 2020</t>
  </si>
  <si>
    <r>
      <rPr>
        <sz val="12"/>
        <color theme="1"/>
        <rFont val="Times New Roman"/>
        <charset val="134"/>
      </rPr>
      <t>Area(km</t>
    </r>
    <r>
      <rPr>
        <vertAlign val="super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</si>
  <si>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Volume(km</t>
    </r>
    <r>
      <rPr>
        <vertAlign val="superscript"/>
        <sz val="12"/>
        <color theme="1"/>
        <rFont val="Times New Roman"/>
        <charset val="134"/>
      </rPr>
      <t>3</t>
    </r>
    <r>
      <rPr>
        <sz val="12"/>
        <color theme="1"/>
        <rFont val="Times New Roman"/>
        <charset val="134"/>
      </rPr>
      <t>)</t>
    </r>
  </si>
  <si>
    <t>Lake Name</t>
  </si>
  <si>
    <t>Length</t>
  </si>
  <si>
    <t>width</t>
  </si>
  <si>
    <t>MDLVM</t>
  </si>
  <si>
    <t>error</t>
  </si>
  <si>
    <t>EqS1</t>
  </si>
  <si>
    <t>E1</t>
  </si>
  <si>
    <t>EqS2</t>
  </si>
  <si>
    <t>E2</t>
  </si>
  <si>
    <t>EqS3</t>
  </si>
  <si>
    <t>E3</t>
  </si>
  <si>
    <t>EqS4</t>
  </si>
  <si>
    <t>E4</t>
  </si>
  <si>
    <t>EqS5</t>
  </si>
  <si>
    <t>E5</t>
  </si>
  <si>
    <t>EqS6</t>
  </si>
  <si>
    <t>E6</t>
  </si>
  <si>
    <t>EqS7</t>
  </si>
  <si>
    <t>E7</t>
  </si>
  <si>
    <t>EqS8</t>
  </si>
  <si>
    <t>E8</t>
  </si>
  <si>
    <t>EqS9</t>
  </si>
  <si>
    <t>E9</t>
  </si>
  <si>
    <t>EqS10</t>
  </si>
  <si>
    <t>E10</t>
  </si>
  <si>
    <t>EqS11</t>
  </si>
  <si>
    <t>E11</t>
  </si>
  <si>
    <t>EqS12</t>
  </si>
  <si>
    <t>E12</t>
  </si>
  <si>
    <t>EqS13</t>
  </si>
  <si>
    <t>E13</t>
  </si>
  <si>
    <t>EqS14</t>
  </si>
  <si>
    <t>E14</t>
  </si>
  <si>
    <t>EqS15</t>
  </si>
  <si>
    <t>E15</t>
  </si>
  <si>
    <t>EqS16</t>
  </si>
  <si>
    <t>E16</t>
  </si>
  <si>
    <t>EqS17</t>
  </si>
  <si>
    <t>E17</t>
  </si>
  <si>
    <t>EqS18</t>
  </si>
  <si>
    <t>E18</t>
  </si>
  <si>
    <t>EqS19</t>
  </si>
  <si>
    <t>E19</t>
  </si>
  <si>
    <t>EqS20</t>
  </si>
  <si>
    <t>E20</t>
  </si>
  <si>
    <t>PoiquNo.1</t>
  </si>
  <si>
    <t>Luggye2</t>
  </si>
  <si>
    <t>Lower_Barun-1</t>
  </si>
  <si>
    <t>Thulagi-4</t>
  </si>
  <si>
    <t>South Lhonak lake</t>
  </si>
  <si>
    <t>Lower_Barun-2</t>
  </si>
  <si>
    <t>Imja Tsho-5</t>
  </si>
  <si>
    <t>Thulagi-3</t>
  </si>
  <si>
    <t>Imja Tsho-4</t>
  </si>
  <si>
    <t>Imja Tsho-3</t>
  </si>
  <si>
    <t>Chamlang South Tsho</t>
  </si>
  <si>
    <t>Thulagi-2</t>
  </si>
  <si>
    <t>Tsho_Rolpa-2</t>
  </si>
  <si>
    <t>Imja Tsho-2</t>
  </si>
  <si>
    <t>Thulagi-1</t>
  </si>
  <si>
    <t>Tsho_Rolpa-1</t>
  </si>
  <si>
    <t>Imja Tsho-1</t>
  </si>
  <si>
    <t>Jialong Co-2</t>
  </si>
  <si>
    <t>Cirenmaco2</t>
  </si>
  <si>
    <t>Jialong Co-1</t>
  </si>
  <si>
    <t>Paqu Co-1</t>
  </si>
  <si>
    <t>Cirenma Co-1</t>
  </si>
  <si>
    <r>
      <rPr>
        <b/>
        <sz val="12"/>
        <color theme="1"/>
        <rFont val="Times New Roman"/>
        <charset val="134"/>
      </rPr>
      <t xml:space="preserve">Table S3. </t>
    </r>
    <r>
      <rPr>
        <b/>
        <sz val="10.5"/>
        <color rgb="FF000000"/>
        <rFont val="Times New Roman"/>
        <charset val="134"/>
      </rPr>
      <t xml:space="preserve">Details of all empirical formulas used in this study </t>
    </r>
  </si>
  <si>
    <t>Formulas</t>
  </si>
  <si>
    <t>Code</t>
  </si>
  <si>
    <t>N</t>
  </si>
  <si>
    <t>Dam material</t>
  </si>
  <si>
    <t>Relationship</t>
  </si>
  <si>
    <r>
      <rPr>
        <sz val="10.5"/>
        <color rgb="FF000000"/>
        <rFont val="Times New Roman"/>
        <charset val="134"/>
      </rPr>
      <t>R</t>
    </r>
    <r>
      <rPr>
        <vertAlign val="superscript"/>
        <sz val="10.5"/>
        <color rgb="FF000000"/>
        <rFont val="Times New Roman"/>
        <charset val="134"/>
      </rPr>
      <t>2</t>
    </r>
  </si>
  <si>
    <t>Qi et al., 2022</t>
  </si>
  <si>
    <r>
      <rPr>
        <sz val="10.5"/>
        <color rgb="FF000000"/>
        <rFont val="Times New Roman"/>
        <charset val="134"/>
      </rPr>
      <t>27(&gt;0.1 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</si>
  <si>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r>
      <rPr>
        <sz val="10.5"/>
        <color rgb="FF000000"/>
        <rFont val="Times New Roman"/>
        <charset val="134"/>
      </rPr>
      <t>Moraine (&gt;0.1km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</si>
  <si>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r>
      <rPr>
        <sz val="10.5"/>
        <color rgb="FF000000"/>
        <rFont val="Times New Roman"/>
        <charset val="134"/>
      </rPr>
      <t>V=40.67A</t>
    </r>
    <r>
      <rPr>
        <vertAlign val="superscript"/>
        <sz val="10.5"/>
        <color rgb="FF000000"/>
        <rFont val="Times New Roman"/>
        <charset val="134"/>
      </rPr>
      <t>1.184</t>
    </r>
    <r>
      <rPr>
        <sz val="10.5"/>
        <color rgb="FF000000"/>
        <rFont val="Times New Roman"/>
        <charset val="134"/>
      </rPr>
      <t>-3.218R</t>
    </r>
    <r>
      <rPr>
        <vertAlign val="subscript"/>
        <sz val="10.5"/>
        <color rgb="FF000000"/>
        <rFont val="Times New Roman"/>
        <charset val="134"/>
      </rPr>
      <t>mxw/mxl</t>
    </r>
  </si>
  <si>
    <r>
      <rPr>
        <sz val="10.5"/>
        <color rgb="FF000000"/>
        <rFont val="Times New Roman"/>
        <charset val="134"/>
      </rPr>
      <t>70(&lt;0.1 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</si>
  <si>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r>
      <rPr>
        <sz val="10.5"/>
        <color rgb="FF000000"/>
        <rFont val="Times New Roman"/>
        <charset val="134"/>
      </rPr>
      <t>Moraine (&lt;0.1km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</si>
  <si>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r>
      <rPr>
        <sz val="10.5"/>
        <color rgb="FF000000"/>
        <rFont val="Times New Roman"/>
        <charset val="134"/>
      </rPr>
      <t>V=557.4A</t>
    </r>
    <r>
      <rPr>
        <vertAlign val="superscript"/>
        <sz val="10.5"/>
        <color rgb="FF000000"/>
        <rFont val="Times New Roman"/>
        <charset val="134"/>
      </rPr>
      <t>2.454</t>
    </r>
    <r>
      <rPr>
        <sz val="10.5"/>
        <color rgb="FF000000"/>
        <rFont val="Times New Roman"/>
        <charset val="134"/>
      </rPr>
      <t>+0.2005R</t>
    </r>
    <r>
      <rPr>
        <vertAlign val="subscript"/>
        <sz val="10.5"/>
        <color rgb="FF000000"/>
        <rFont val="Times New Roman"/>
        <charset val="134"/>
      </rPr>
      <t>mxw/mxl</t>
    </r>
  </si>
  <si>
    <r>
      <rPr>
        <sz val="10.5"/>
        <color rgb="FF000000"/>
        <rFont val="Times New Roman"/>
        <charset val="134"/>
      </rPr>
      <t>35(&gt;0.5 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</si>
  <si>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t xml:space="preserve">Moraine </t>
  </si>
  <si>
    <r>
      <rPr>
        <sz val="10.5"/>
        <color rgb="FF000000"/>
        <rFont val="Times New Roman"/>
        <charset val="134"/>
      </rPr>
      <t>V=0.0126A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+0.0056A+0.0132</t>
    </r>
  </si>
  <si>
    <r>
      <rPr>
        <sz val="10.5"/>
        <color rgb="FF000000"/>
        <rFont val="Times New Roman"/>
        <charset val="134"/>
      </rPr>
      <t>227(&lt;0.5 km</t>
    </r>
    <r>
      <rPr>
        <vertAlign val="superscript"/>
        <sz val="10.5"/>
        <color rgb="FF000000"/>
        <rFont val="Times New Roman"/>
        <charset val="134"/>
      </rPr>
      <t>2</t>
    </r>
    <r>
      <rPr>
        <sz val="10.5"/>
        <color rgb="FF000000"/>
        <rFont val="Times New Roman"/>
        <charset val="134"/>
      </rPr>
      <t>)</t>
    </r>
  </si>
  <si>
    <r>
      <rPr>
        <sz val="10.5"/>
        <color rgb="FF000000"/>
        <rFont val="Times New Roman"/>
        <charset val="134"/>
      </rPr>
      <t>V=0.0235A</t>
    </r>
    <r>
      <rPr>
        <vertAlign val="superscript"/>
        <sz val="10.5"/>
        <color rgb="FF000000"/>
        <rFont val="Times New Roman"/>
        <charset val="134"/>
      </rPr>
      <t>1.4083</t>
    </r>
  </si>
  <si>
    <t>Wang et al, (2012)</t>
  </si>
  <si>
    <t>Moraine</t>
  </si>
  <si>
    <r>
      <rPr>
        <sz val="10.5"/>
        <color rgb="FF000000"/>
        <rFont val="Times New Roman"/>
        <charset val="134"/>
      </rPr>
      <t>V=0.0354A</t>
    </r>
    <r>
      <rPr>
        <vertAlign val="superscript"/>
        <sz val="10.5"/>
        <color rgb="FF000000"/>
        <rFont val="Times New Roman"/>
        <charset val="134"/>
      </rPr>
      <t>1.3724</t>
    </r>
  </si>
  <si>
    <r>
      <rPr>
        <sz val="10.5"/>
        <color rgb="FF000000"/>
        <rFont val="Times New Roman"/>
        <charset val="134"/>
      </rPr>
      <t>V=0.087A</t>
    </r>
    <r>
      <rPr>
        <vertAlign val="superscript"/>
        <sz val="10.5"/>
        <color rgb="FF000000"/>
        <rFont val="Times New Roman"/>
        <charset val="134"/>
      </rPr>
      <t>1.434</t>
    </r>
  </si>
  <si>
    <t>Evans (1986)</t>
  </si>
  <si>
    <t>/</t>
  </si>
  <si>
    <t>Ice</t>
  </si>
  <si>
    <r>
      <rPr>
        <sz val="10.5"/>
        <color rgb="FF000000"/>
        <rFont val="Times New Roman"/>
        <charset val="134"/>
      </rPr>
      <t>V=0.035A</t>
    </r>
    <r>
      <rPr>
        <vertAlign val="superscript"/>
        <sz val="10.5"/>
        <color rgb="FF000000"/>
        <rFont val="Times New Roman"/>
        <charset val="134"/>
      </rPr>
      <t>1.5</t>
    </r>
  </si>
  <si>
    <t>Huggel et al, (2002)</t>
  </si>
  <si>
    <t>Moraine, ice and bedrock</t>
  </si>
  <si>
    <r>
      <rPr>
        <sz val="10.5"/>
        <color rgb="FF000000"/>
        <rFont val="Times New Roman"/>
        <charset val="134"/>
      </rPr>
      <t>V=0.104A</t>
    </r>
    <r>
      <rPr>
        <vertAlign val="superscript"/>
        <sz val="10.5"/>
        <color rgb="FF000000"/>
        <rFont val="Times New Roman"/>
        <charset val="134"/>
      </rPr>
      <t>1.42</t>
    </r>
  </si>
  <si>
    <t>Cook and Quincey (2015)</t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</si>
  <si>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>=0.1217A</t>
    </r>
    <r>
      <rPr>
        <vertAlign val="subscript"/>
        <sz val="10.5"/>
        <color rgb="FF000000"/>
        <rFont val="Times New Roman"/>
        <charset val="134"/>
      </rPr>
      <t>square</t>
    </r>
    <r>
      <rPr>
        <vertAlign val="superscript"/>
        <sz val="10.5"/>
        <color rgb="FF000000"/>
        <rFont val="Times New Roman"/>
        <charset val="134"/>
      </rPr>
      <t>1.4129</t>
    </r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</si>
  <si>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>=0.5057A</t>
    </r>
    <r>
      <rPr>
        <vertAlign val="subscript"/>
        <sz val="10.5"/>
        <color rgb="FF000000"/>
        <rFont val="Times New Roman"/>
        <charset val="134"/>
      </rPr>
      <t>square</t>
    </r>
    <r>
      <rPr>
        <vertAlign val="superscript"/>
        <sz val="10.5"/>
        <color rgb="FF000000"/>
        <rFont val="Times New Roman"/>
        <charset val="134"/>
      </rPr>
      <t>1.2884</t>
    </r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</si>
  <si>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>=0.1746A</t>
    </r>
    <r>
      <rPr>
        <vertAlign val="subscript"/>
        <sz val="10.5"/>
        <color rgb="FF000000"/>
        <rFont val="Times New Roman"/>
        <charset val="134"/>
      </rPr>
      <t>square</t>
    </r>
    <r>
      <rPr>
        <vertAlign val="superscript"/>
        <sz val="10.5"/>
        <color rgb="FF000000"/>
        <rFont val="Times New Roman"/>
        <charset val="134"/>
      </rPr>
      <t>1.3725</t>
    </r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</si>
  <si>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>=0.3211A</t>
    </r>
    <r>
      <rPr>
        <vertAlign val="subscript"/>
        <sz val="10.5"/>
        <color rgb="FF000000"/>
        <rFont val="Times New Roman"/>
        <charset val="134"/>
      </rPr>
      <t>square</t>
    </r>
    <r>
      <rPr>
        <vertAlign val="superscript"/>
        <sz val="10.5"/>
        <color rgb="FF000000"/>
        <rFont val="Times New Roman"/>
        <charset val="134"/>
      </rPr>
      <t>1.324</t>
    </r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</si>
  <si>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>=0.1697A</t>
    </r>
    <r>
      <rPr>
        <vertAlign val="subscript"/>
        <sz val="10.5"/>
        <color rgb="FF000000"/>
        <rFont val="Times New Roman"/>
        <charset val="134"/>
      </rPr>
      <t>sqkm</t>
    </r>
    <r>
      <rPr>
        <vertAlign val="superscript"/>
        <sz val="10.5"/>
        <color rgb="FF000000"/>
        <rFont val="Times New Roman"/>
        <charset val="134"/>
      </rPr>
      <t>1.3778</t>
    </r>
  </si>
  <si>
    <t>Fujita et al, (2013)</t>
  </si>
  <si>
    <r>
      <rPr>
        <sz val="10.5"/>
        <color rgb="FF000000"/>
        <rFont val="Times New Roman"/>
        <charset val="134"/>
      </rPr>
      <t>V=0.055A</t>
    </r>
    <r>
      <rPr>
        <vertAlign val="superscript"/>
        <sz val="10.5"/>
        <color rgb="FF000000"/>
        <rFont val="Times New Roman"/>
        <charset val="134"/>
      </rPr>
      <t>1.25</t>
    </r>
  </si>
  <si>
    <t>Loriaux and Casassa (2013)</t>
  </si>
  <si>
    <t>Moraine and ice</t>
  </si>
  <si>
    <r>
      <rPr>
        <sz val="10.5"/>
        <color rgb="FF000000"/>
        <rFont val="Times New Roman"/>
        <charset val="134"/>
      </rPr>
      <t>V=0.2933A</t>
    </r>
    <r>
      <rPr>
        <vertAlign val="superscript"/>
        <sz val="10.5"/>
        <color rgb="FF000000"/>
        <rFont val="Times New Roman"/>
        <charset val="134"/>
      </rPr>
      <t>1.3324</t>
    </r>
  </si>
  <si>
    <t>Emmer and Vilimek (2013)</t>
  </si>
  <si>
    <t>Moraine and bedrock</t>
  </si>
  <si>
    <r>
      <rPr>
        <sz val="10.5"/>
        <color rgb="FF000000"/>
        <rFont val="Times New Roman"/>
        <charset val="134"/>
      </rPr>
      <t>V</t>
    </r>
    <r>
      <rPr>
        <vertAlign val="subscript"/>
        <sz val="10.5"/>
        <color rgb="FF000000"/>
        <rFont val="Times New Roman"/>
        <charset val="134"/>
      </rPr>
      <t>stere</t>
    </r>
    <r>
      <rPr>
        <sz val="10.5"/>
        <color rgb="FF000000"/>
        <rFont val="Times New Roman"/>
        <charset val="134"/>
      </rPr>
      <t xml:space="preserve"> =0.054393A</t>
    </r>
    <r>
      <rPr>
        <vertAlign val="subscript"/>
        <sz val="10.5"/>
        <color rgb="FF000000"/>
        <rFont val="Times New Roman"/>
        <charset val="134"/>
      </rPr>
      <t>square</t>
    </r>
    <r>
      <rPr>
        <vertAlign val="superscript"/>
        <sz val="10.5"/>
        <color rgb="FF000000"/>
        <rFont val="Times New Roman"/>
        <charset val="134"/>
      </rPr>
      <t>1.483009</t>
    </r>
  </si>
  <si>
    <t>Kapitsa et al, (2017)</t>
  </si>
  <si>
    <r>
      <rPr>
        <sz val="10.5"/>
        <color rgb="FF000000"/>
        <rFont val="Times New Roman"/>
        <charset val="134"/>
      </rPr>
      <t>V=0.036A</t>
    </r>
    <r>
      <rPr>
        <vertAlign val="superscript"/>
        <sz val="10.5"/>
        <color rgb="FF000000"/>
        <rFont val="Times New Roman"/>
        <charset val="134"/>
      </rPr>
      <t>1.49</t>
    </r>
  </si>
  <si>
    <t>Muñoz et al., (2020)</t>
  </si>
  <si>
    <r>
      <rPr>
        <sz val="10.5"/>
        <color rgb="FF000000"/>
        <rFont val="Times New Roman"/>
        <charset val="134"/>
      </rPr>
      <t>V=A(0.041L</t>
    </r>
    <r>
      <rPr>
        <vertAlign val="subscript"/>
        <sz val="10.5"/>
        <color rgb="FF000000"/>
        <rFont val="Times New Roman"/>
        <charset val="134"/>
      </rPr>
      <t>w</t>
    </r>
    <r>
      <rPr>
        <sz val="10.5"/>
        <color rgb="FF000000"/>
        <rFont val="Times New Roman"/>
        <charset val="134"/>
      </rPr>
      <t>+2), L</t>
    </r>
    <r>
      <rPr>
        <vertAlign val="subscript"/>
        <sz val="10.5"/>
        <color rgb="FF000000"/>
        <rFont val="Times New Roman"/>
        <charset val="134"/>
      </rPr>
      <t>w</t>
    </r>
    <r>
      <rPr>
        <sz val="10.5"/>
        <color rgb="FF000000"/>
        <rFont val="Times New Roman"/>
        <charset val="134"/>
      </rPr>
      <t>-lake width</t>
    </r>
  </si>
  <si>
    <t>O’Connor et al, (2001)</t>
  </si>
  <si>
    <r>
      <rPr>
        <sz val="10.5"/>
        <color rgb="FF000000"/>
        <rFont val="Times New Roman"/>
        <charset val="134"/>
      </rPr>
      <t>V=0.003114A+0.1685A</t>
    </r>
    <r>
      <rPr>
        <vertAlign val="superscript"/>
        <sz val="10.5"/>
        <color rgb="FF000000"/>
        <rFont val="Times New Roman"/>
        <charset val="134"/>
      </rPr>
      <t>2</t>
    </r>
  </si>
  <si>
    <t>Khanal et al, (2015)</t>
  </si>
  <si>
    <r>
      <rPr>
        <sz val="10.5"/>
        <color rgb="FF000000"/>
        <rFont val="Times New Roman"/>
        <charset val="134"/>
      </rPr>
      <t>V=0.0578A</t>
    </r>
    <r>
      <rPr>
        <vertAlign val="superscript"/>
        <sz val="10.5"/>
        <color rgb="FF000000"/>
        <rFont val="Times New Roman"/>
        <charset val="134"/>
      </rPr>
      <t>1.5</t>
    </r>
  </si>
  <si>
    <t>Sakai (2012)</t>
  </si>
  <si>
    <r>
      <rPr>
        <sz val="10.5"/>
        <color rgb="FF000000"/>
        <rFont val="Times New Roman"/>
        <charset val="134"/>
      </rPr>
      <t>V(×10</t>
    </r>
    <r>
      <rPr>
        <vertAlign val="superscript"/>
        <sz val="10.5"/>
        <color rgb="FF000000"/>
        <rFont val="Times New Roman"/>
        <charset val="134"/>
      </rPr>
      <t xml:space="preserve">6 </t>
    </r>
    <r>
      <rPr>
        <sz val="10.5"/>
        <color rgb="FF000000"/>
        <rFont val="Times New Roman"/>
        <charset val="134"/>
      </rPr>
      <t>km</t>
    </r>
    <r>
      <rPr>
        <vertAlign val="superscript"/>
        <sz val="10.5"/>
        <color rgb="FF000000"/>
        <rFont val="Times New Roman"/>
        <charset val="134"/>
      </rPr>
      <t>3</t>
    </r>
    <r>
      <rPr>
        <sz val="10.5"/>
        <color rgb="FF000000"/>
        <rFont val="Times New Roman"/>
        <charset val="134"/>
      </rPr>
      <t>)=43.24A</t>
    </r>
    <r>
      <rPr>
        <vertAlign val="superscript"/>
        <sz val="10.5"/>
        <color rgb="FF000000"/>
        <rFont val="Times New Roman"/>
        <charset val="134"/>
      </rPr>
      <t>1.5307</t>
    </r>
  </si>
  <si>
    <t>Yao (2012)</t>
  </si>
  <si>
    <r>
      <rPr>
        <sz val="10.5"/>
        <color rgb="FF000000"/>
        <rFont val="Times New Roman"/>
        <charset val="134"/>
      </rPr>
      <t>V=0.0493A</t>
    </r>
    <r>
      <rPr>
        <vertAlign val="superscript"/>
        <sz val="10.5"/>
        <color rgb="FF000000"/>
        <rFont val="Times New Roman"/>
        <charset val="134"/>
      </rPr>
      <t>0.9304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</si>
</sst>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0_ "/>
    <numFmt numFmtId="179" formatCode="0.0000_);[Red]\(0.0000\)"/>
  </numFmts>
  <fonts count="32">
    <font>
      <sz val="11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0.5"/>
      <color rgb="FF000000"/>
      <name val="Times New Roman"/>
      <charset val="134"/>
    </font>
    <font>
      <sz val="12"/>
      <color theme="1"/>
      <name val="等线"/>
      <charset val="134"/>
      <scheme val="minor"/>
    </font>
    <font>
      <sz val="10.5"/>
      <color theme="1"/>
      <name val="Times New Roman"/>
      <charset val="134"/>
    </font>
    <font>
      <i/>
      <sz val="12"/>
      <color theme="1"/>
      <name val="Times New Roman"/>
      <charset val="134"/>
    </font>
    <font>
      <b/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bscript"/>
      <sz val="10.5"/>
      <color rgb="FF000000"/>
      <name val="Times New Roman"/>
      <charset val="134"/>
    </font>
    <font>
      <vertAlign val="superscript"/>
      <sz val="10.5"/>
      <color rgb="FF000000"/>
      <name val="Times New Roman"/>
      <charset val="134"/>
    </font>
    <font>
      <vertAlign val="superscript"/>
      <sz val="12"/>
      <color theme="1"/>
      <name val="Times New Roman"/>
      <charset val="134"/>
    </font>
    <font>
      <sz val="10.5"/>
      <color theme="1"/>
      <name val="宋体"/>
      <charset val="134"/>
    </font>
    <font>
      <b/>
      <sz val="10.5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8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178" fontId="2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zoomScale="85" zoomScaleNormal="85" workbookViewId="0">
      <selection activeCell="A1" sqref="A1:M1"/>
    </sheetView>
  </sheetViews>
  <sheetFormatPr defaultColWidth="9" defaultRowHeight="14.25"/>
  <cols>
    <col min="1" max="1" width="11.7083333333333" customWidth="1"/>
    <col min="2" max="2" width="10.2833333333333" customWidth="1"/>
    <col min="3" max="3" width="14" customWidth="1"/>
    <col min="4" max="4" width="12.425" customWidth="1"/>
    <col min="13" max="13" width="137" style="28" customWidth="1"/>
    <col min="14" max="14" width="99.425" style="29" customWidth="1"/>
  </cols>
  <sheetData>
    <row r="1" ht="45" customHeight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1" customFormat="1" ht="17.25" spans="1:13">
      <c r="A2" s="30" t="s">
        <v>1</v>
      </c>
      <c r="B2" s="31" t="s">
        <v>2</v>
      </c>
      <c r="C2" s="31" t="s">
        <v>3</v>
      </c>
      <c r="D2" s="31" t="s">
        <v>4</v>
      </c>
      <c r="E2" s="31" t="s">
        <v>5</v>
      </c>
      <c r="F2" s="32" t="s">
        <v>6</v>
      </c>
      <c r="G2" s="32"/>
      <c r="H2" s="32"/>
      <c r="I2" s="32"/>
      <c r="J2" s="32"/>
      <c r="K2" s="32"/>
      <c r="L2" s="32"/>
      <c r="M2" s="43" t="s">
        <v>7</v>
      </c>
    </row>
    <row r="3" s="11" customFormat="1" ht="18.75" spans="1:13">
      <c r="A3" s="33"/>
      <c r="B3" s="34"/>
      <c r="C3" s="34"/>
      <c r="D3" s="34" t="s">
        <v>8</v>
      </c>
      <c r="E3" s="34" t="s">
        <v>9</v>
      </c>
      <c r="F3" s="35" t="s">
        <v>10</v>
      </c>
      <c r="G3" s="36" t="s">
        <v>11</v>
      </c>
      <c r="H3" s="36" t="s">
        <v>12</v>
      </c>
      <c r="I3" s="36" t="s">
        <v>13</v>
      </c>
      <c r="J3" s="36" t="s">
        <v>14</v>
      </c>
      <c r="K3" s="36" t="s">
        <v>15</v>
      </c>
      <c r="L3" s="36" t="s">
        <v>16</v>
      </c>
      <c r="M3" s="44"/>
    </row>
    <row r="4" s="11" customFormat="1" ht="24.95" customHeight="1" spans="1:13">
      <c r="A4" s="37" t="s">
        <v>17</v>
      </c>
      <c r="B4" s="38" t="s">
        <v>18</v>
      </c>
      <c r="C4" s="38">
        <v>2021</v>
      </c>
      <c r="D4" s="38">
        <v>0.29</v>
      </c>
      <c r="E4" s="38">
        <v>3.45</v>
      </c>
      <c r="F4" s="38">
        <v>1436</v>
      </c>
      <c r="G4" s="38">
        <v>230</v>
      </c>
      <c r="H4" s="38">
        <v>0.13</v>
      </c>
      <c r="I4" s="38">
        <v>14</v>
      </c>
      <c r="J4" s="38">
        <v>287</v>
      </c>
      <c r="K4" s="38">
        <v>1149</v>
      </c>
      <c r="L4" s="38">
        <v>15</v>
      </c>
      <c r="M4" s="45" t="s">
        <v>19</v>
      </c>
    </row>
    <row r="5" s="11" customFormat="1" ht="24.95" customHeight="1" spans="1:13">
      <c r="A5" s="37" t="s">
        <v>20</v>
      </c>
      <c r="B5" s="38" t="s">
        <v>18</v>
      </c>
      <c r="C5" s="38">
        <v>2021</v>
      </c>
      <c r="D5" s="38">
        <v>1.17</v>
      </c>
      <c r="E5" s="38">
        <v>102</v>
      </c>
      <c r="F5" s="38">
        <v>2085</v>
      </c>
      <c r="G5" s="38">
        <v>723</v>
      </c>
      <c r="H5" s="38">
        <v>0.33</v>
      </c>
      <c r="I5" s="38">
        <v>25</v>
      </c>
      <c r="J5" s="38">
        <v>626</v>
      </c>
      <c r="K5" s="38">
        <v>1460</v>
      </c>
      <c r="L5" s="38">
        <v>84</v>
      </c>
      <c r="M5" s="46"/>
    </row>
    <row r="6" ht="24.95" customHeight="1" spans="1:14">
      <c r="A6" s="37" t="s">
        <v>21</v>
      </c>
      <c r="B6" s="38" t="s">
        <v>18</v>
      </c>
      <c r="C6" s="38">
        <v>2020</v>
      </c>
      <c r="D6" s="38">
        <v>0.58</v>
      </c>
      <c r="E6" s="38">
        <v>8.28</v>
      </c>
      <c r="F6" s="38">
        <v>1775</v>
      </c>
      <c r="G6" s="38">
        <v>380</v>
      </c>
      <c r="H6" s="38">
        <v>0.21</v>
      </c>
      <c r="I6" s="38">
        <v>12</v>
      </c>
      <c r="J6" s="38">
        <v>355</v>
      </c>
      <c r="K6" s="38">
        <v>1420</v>
      </c>
      <c r="L6" s="38">
        <v>21</v>
      </c>
      <c r="M6" s="46"/>
      <c r="N6"/>
    </row>
    <row r="7" ht="24.95" customHeight="1" spans="1:14">
      <c r="A7" s="37" t="s">
        <v>22</v>
      </c>
      <c r="B7" s="38" t="s">
        <v>23</v>
      </c>
      <c r="C7" s="38">
        <v>2021</v>
      </c>
      <c r="D7" s="38">
        <v>0.13</v>
      </c>
      <c r="E7" s="38">
        <v>1.82</v>
      </c>
      <c r="F7" s="38">
        <v>805</v>
      </c>
      <c r="G7" s="38">
        <v>200</v>
      </c>
      <c r="H7" s="38">
        <v>0.25</v>
      </c>
      <c r="I7" s="38">
        <v>19</v>
      </c>
      <c r="J7" s="38">
        <v>0</v>
      </c>
      <c r="K7" s="38">
        <v>523</v>
      </c>
      <c r="L7" s="38">
        <v>17</v>
      </c>
      <c r="M7" s="46"/>
      <c r="N7"/>
    </row>
    <row r="8" ht="24.95" customHeight="1" spans="1:14">
      <c r="A8" s="37" t="s">
        <v>24</v>
      </c>
      <c r="B8" s="38" t="s">
        <v>18</v>
      </c>
      <c r="C8" s="38">
        <v>2021</v>
      </c>
      <c r="D8" s="38">
        <v>0.22</v>
      </c>
      <c r="E8" s="38">
        <v>3.32</v>
      </c>
      <c r="F8" s="38">
        <v>910</v>
      </c>
      <c r="G8" s="38">
        <v>320</v>
      </c>
      <c r="H8" s="38">
        <v>0.36</v>
      </c>
      <c r="I8" s="38">
        <v>13</v>
      </c>
      <c r="J8" s="38">
        <v>0</v>
      </c>
      <c r="K8" s="38">
        <v>501</v>
      </c>
      <c r="L8" s="38">
        <v>19</v>
      </c>
      <c r="M8" s="46"/>
      <c r="N8"/>
    </row>
    <row r="9" ht="24.95" customHeight="1" spans="1:14">
      <c r="A9" s="37" t="s">
        <v>25</v>
      </c>
      <c r="B9" s="38" t="s">
        <v>23</v>
      </c>
      <c r="C9" s="38">
        <v>2021</v>
      </c>
      <c r="D9" s="38">
        <v>0.33</v>
      </c>
      <c r="E9" s="38">
        <v>4.28</v>
      </c>
      <c r="F9" s="38">
        <v>890</v>
      </c>
      <c r="G9" s="38">
        <v>380</v>
      </c>
      <c r="H9" s="38">
        <v>0.4</v>
      </c>
      <c r="I9" s="38">
        <v>12</v>
      </c>
      <c r="J9" s="38">
        <v>0</v>
      </c>
      <c r="K9" s="38">
        <v>356</v>
      </c>
      <c r="L9" s="38">
        <v>21</v>
      </c>
      <c r="M9" s="46"/>
      <c r="N9"/>
    </row>
    <row r="10" ht="24.95" customHeight="1" spans="1:14">
      <c r="A10" s="37" t="s">
        <v>26</v>
      </c>
      <c r="B10" s="38" t="s">
        <v>23</v>
      </c>
      <c r="C10" s="38">
        <v>2020</v>
      </c>
      <c r="D10" s="38">
        <v>0.55</v>
      </c>
      <c r="E10" s="38">
        <v>37.53</v>
      </c>
      <c r="F10" s="38">
        <v>1285</v>
      </c>
      <c r="G10" s="38">
        <v>597</v>
      </c>
      <c r="H10" s="38">
        <v>0.46</v>
      </c>
      <c r="I10" s="38">
        <v>24</v>
      </c>
      <c r="J10" s="38">
        <v>0</v>
      </c>
      <c r="K10" s="38">
        <v>514</v>
      </c>
      <c r="L10" s="38">
        <v>67</v>
      </c>
      <c r="M10" s="46"/>
      <c r="N10"/>
    </row>
    <row r="11" ht="24.95" customHeight="1" spans="1:14">
      <c r="A11" s="37" t="s">
        <v>27</v>
      </c>
      <c r="B11" s="38" t="s">
        <v>23</v>
      </c>
      <c r="C11" s="38">
        <v>2020</v>
      </c>
      <c r="D11" s="38">
        <v>0.58</v>
      </c>
      <c r="E11" s="38">
        <v>8.8</v>
      </c>
      <c r="F11" s="38">
        <v>2134</v>
      </c>
      <c r="G11" s="38">
        <v>314</v>
      </c>
      <c r="H11" s="38">
        <v>0.15</v>
      </c>
      <c r="I11" s="38">
        <v>14</v>
      </c>
      <c r="J11" s="38">
        <v>0</v>
      </c>
      <c r="K11" s="38">
        <v>1387</v>
      </c>
      <c r="L11" s="38">
        <v>19</v>
      </c>
      <c r="M11" s="46"/>
      <c r="N11"/>
    </row>
    <row r="12" ht="24.95" customHeight="1" spans="1:14">
      <c r="A12" s="37" t="s">
        <v>28</v>
      </c>
      <c r="B12" s="38" t="s">
        <v>23</v>
      </c>
      <c r="C12" s="38">
        <v>2020</v>
      </c>
      <c r="D12" s="38">
        <v>0.56</v>
      </c>
      <c r="E12" s="38">
        <v>19.6</v>
      </c>
      <c r="F12" s="38">
        <v>1459</v>
      </c>
      <c r="G12" s="38">
        <v>450</v>
      </c>
      <c r="H12" s="38">
        <v>0.31</v>
      </c>
      <c r="I12" s="38">
        <v>19</v>
      </c>
      <c r="J12" s="38">
        <v>0</v>
      </c>
      <c r="K12" s="38">
        <v>802</v>
      </c>
      <c r="L12" s="38">
        <v>38</v>
      </c>
      <c r="M12" s="46"/>
      <c r="N12"/>
    </row>
    <row r="13" ht="24.95" customHeight="1" spans="1:14">
      <c r="A13" s="37" t="s">
        <v>29</v>
      </c>
      <c r="B13" s="38" t="s">
        <v>23</v>
      </c>
      <c r="C13" s="38">
        <v>2020</v>
      </c>
      <c r="D13" s="38">
        <v>0.23</v>
      </c>
      <c r="E13" s="38">
        <v>2.64</v>
      </c>
      <c r="F13" s="38">
        <v>1024</v>
      </c>
      <c r="G13" s="38">
        <v>255</v>
      </c>
      <c r="H13" s="38">
        <v>0.26</v>
      </c>
      <c r="I13" s="38">
        <v>15</v>
      </c>
      <c r="J13" s="38">
        <v>0</v>
      </c>
      <c r="K13" s="38">
        <v>666</v>
      </c>
      <c r="L13" s="38">
        <v>17</v>
      </c>
      <c r="M13" s="46"/>
      <c r="N13"/>
    </row>
    <row r="14" ht="24.95" customHeight="1" spans="1:14">
      <c r="A14" s="39" t="s">
        <v>26</v>
      </c>
      <c r="B14" s="40" t="s">
        <v>23</v>
      </c>
      <c r="C14" s="40">
        <v>2021</v>
      </c>
      <c r="D14" s="40">
        <v>0.46</v>
      </c>
      <c r="E14" s="40">
        <v>18.2</v>
      </c>
      <c r="F14" s="40">
        <v>1133</v>
      </c>
      <c r="G14" s="40">
        <v>537</v>
      </c>
      <c r="H14" s="40">
        <v>0.47</v>
      </c>
      <c r="I14" s="40">
        <v>17</v>
      </c>
      <c r="J14" s="40">
        <v>0</v>
      </c>
      <c r="K14" s="40">
        <v>453</v>
      </c>
      <c r="L14" s="40">
        <v>41</v>
      </c>
      <c r="M14" s="47" t="s">
        <v>30</v>
      </c>
      <c r="N14"/>
    </row>
    <row r="15" ht="24.95" customHeight="1" spans="1:14">
      <c r="A15" s="39" t="s">
        <v>31</v>
      </c>
      <c r="B15" s="40" t="s">
        <v>32</v>
      </c>
      <c r="C15" s="40">
        <v>2021</v>
      </c>
      <c r="D15" s="40">
        <v>0.42</v>
      </c>
      <c r="E15" s="40">
        <v>13.85</v>
      </c>
      <c r="F15" s="40">
        <v>839</v>
      </c>
      <c r="G15" s="40">
        <v>613</v>
      </c>
      <c r="H15" s="40">
        <v>0.73</v>
      </c>
      <c r="I15" s="40">
        <v>15</v>
      </c>
      <c r="J15" s="40">
        <v>839</v>
      </c>
      <c r="K15" s="40">
        <v>0</v>
      </c>
      <c r="L15" s="40">
        <v>42</v>
      </c>
      <c r="M15" s="47" t="s">
        <v>33</v>
      </c>
      <c r="N15"/>
    </row>
    <row r="16" ht="24.95" customHeight="1" spans="1:14">
      <c r="A16" s="39" t="s">
        <v>34</v>
      </c>
      <c r="B16" s="40" t="s">
        <v>18</v>
      </c>
      <c r="C16" s="40">
        <v>2021</v>
      </c>
      <c r="D16" s="40">
        <v>0.09</v>
      </c>
      <c r="E16" s="40">
        <v>2.53</v>
      </c>
      <c r="F16" s="40">
        <v>428</v>
      </c>
      <c r="G16" s="40">
        <v>300</v>
      </c>
      <c r="H16" s="40">
        <v>0.64</v>
      </c>
      <c r="I16" s="40">
        <v>22</v>
      </c>
      <c r="J16" s="40">
        <v>150</v>
      </c>
      <c r="K16" s="40">
        <v>278</v>
      </c>
      <c r="L16" s="40">
        <v>30</v>
      </c>
      <c r="M16" s="47"/>
      <c r="N16"/>
    </row>
    <row r="17" ht="24.95" customHeight="1" spans="1:14">
      <c r="A17" s="39" t="s">
        <v>35</v>
      </c>
      <c r="B17" s="40" t="s">
        <v>18</v>
      </c>
      <c r="C17" s="40">
        <v>2021</v>
      </c>
      <c r="D17" s="40">
        <v>0.29</v>
      </c>
      <c r="E17" s="40">
        <v>3.88</v>
      </c>
      <c r="F17" s="40">
        <v>1181</v>
      </c>
      <c r="G17" s="40">
        <v>288</v>
      </c>
      <c r="H17" s="40">
        <v>0.23</v>
      </c>
      <c r="I17" s="40">
        <v>12</v>
      </c>
      <c r="J17" s="40">
        <v>236</v>
      </c>
      <c r="K17" s="40">
        <v>945</v>
      </c>
      <c r="L17" s="40">
        <v>15</v>
      </c>
      <c r="M17" s="47"/>
      <c r="N17"/>
    </row>
    <row r="18" ht="24.95" customHeight="1" spans="1:14">
      <c r="A18" s="39" t="s">
        <v>36</v>
      </c>
      <c r="B18" s="40" t="s">
        <v>18</v>
      </c>
      <c r="C18" s="40">
        <v>2021</v>
      </c>
      <c r="D18" s="40">
        <v>0.45</v>
      </c>
      <c r="E18" s="40">
        <v>4.28</v>
      </c>
      <c r="F18" s="40">
        <v>1355</v>
      </c>
      <c r="G18" s="40">
        <v>373</v>
      </c>
      <c r="H18" s="40">
        <v>0.28</v>
      </c>
      <c r="I18" s="40">
        <v>9</v>
      </c>
      <c r="J18" s="40">
        <v>271</v>
      </c>
      <c r="K18" s="40">
        <v>1084</v>
      </c>
      <c r="L18" s="40">
        <v>15</v>
      </c>
      <c r="M18" s="47"/>
      <c r="N18"/>
    </row>
    <row r="19" ht="24.95" customHeight="1" spans="1:14">
      <c r="A19" s="39" t="s">
        <v>37</v>
      </c>
      <c r="B19" s="40" t="s">
        <v>18</v>
      </c>
      <c r="C19" s="40">
        <v>2021</v>
      </c>
      <c r="D19" s="40">
        <v>0.41</v>
      </c>
      <c r="E19" s="40">
        <v>2.61</v>
      </c>
      <c r="F19" s="40">
        <v>1032</v>
      </c>
      <c r="G19" s="40">
        <v>390</v>
      </c>
      <c r="H19" s="40">
        <v>0.3</v>
      </c>
      <c r="I19" s="40">
        <v>7</v>
      </c>
      <c r="J19" s="40">
        <v>310</v>
      </c>
      <c r="K19" s="40">
        <v>722</v>
      </c>
      <c r="L19" s="40">
        <v>12</v>
      </c>
      <c r="M19" s="47"/>
      <c r="N19"/>
    </row>
    <row r="20" ht="24.95" customHeight="1" spans="1:14">
      <c r="A20" s="39" t="s">
        <v>38</v>
      </c>
      <c r="B20" s="40" t="s">
        <v>18</v>
      </c>
      <c r="C20" s="40">
        <v>2021</v>
      </c>
      <c r="D20" s="40">
        <v>0.6</v>
      </c>
      <c r="E20" s="40">
        <v>18.59</v>
      </c>
      <c r="F20" s="40">
        <v>1721</v>
      </c>
      <c r="G20" s="40">
        <v>500</v>
      </c>
      <c r="H20" s="40">
        <v>0.29</v>
      </c>
      <c r="I20" s="40">
        <v>12</v>
      </c>
      <c r="J20" s="40">
        <v>344</v>
      </c>
      <c r="K20" s="40">
        <v>1377</v>
      </c>
      <c r="L20" s="40">
        <v>26</v>
      </c>
      <c r="M20" s="47"/>
      <c r="N20"/>
    </row>
    <row r="21" ht="24.95" customHeight="1" spans="1:14">
      <c r="A21" s="39" t="s">
        <v>39</v>
      </c>
      <c r="B21" s="40" t="s">
        <v>18</v>
      </c>
      <c r="C21" s="40">
        <v>2021</v>
      </c>
      <c r="D21" s="40">
        <v>1.63</v>
      </c>
      <c r="E21" s="40">
        <v>71.76</v>
      </c>
      <c r="F21" s="40">
        <v>3163</v>
      </c>
      <c r="G21" s="40">
        <v>578</v>
      </c>
      <c r="H21" s="40">
        <v>0.18</v>
      </c>
      <c r="I21" s="40">
        <v>23</v>
      </c>
      <c r="J21" s="40">
        <v>633</v>
      </c>
      <c r="K21" s="40">
        <v>2531</v>
      </c>
      <c r="L21" s="40">
        <v>62</v>
      </c>
      <c r="M21" s="47"/>
      <c r="N21"/>
    </row>
    <row r="22" ht="24.95" customHeight="1" spans="1:14">
      <c r="A22" s="39" t="s">
        <v>40</v>
      </c>
      <c r="B22" s="40" t="s">
        <v>18</v>
      </c>
      <c r="C22" s="40">
        <v>2021</v>
      </c>
      <c r="D22" s="40">
        <v>1.31</v>
      </c>
      <c r="E22" s="40">
        <v>58.19</v>
      </c>
      <c r="F22" s="40">
        <v>2117</v>
      </c>
      <c r="G22" s="40">
        <v>816</v>
      </c>
      <c r="H22" s="40">
        <v>0.39</v>
      </c>
      <c r="I22" s="40">
        <v>16</v>
      </c>
      <c r="J22" s="40">
        <v>635</v>
      </c>
      <c r="K22" s="40">
        <v>1482</v>
      </c>
      <c r="L22" s="40">
        <v>59</v>
      </c>
      <c r="M22" s="47"/>
      <c r="N22"/>
    </row>
    <row r="23" ht="24.95" customHeight="1" spans="1:14">
      <c r="A23" s="39" t="s">
        <v>41</v>
      </c>
      <c r="B23" s="40" t="s">
        <v>18</v>
      </c>
      <c r="C23" s="40">
        <v>2021</v>
      </c>
      <c r="D23" s="40">
        <v>5.49</v>
      </c>
      <c r="E23" s="40">
        <v>377.39</v>
      </c>
      <c r="F23" s="40">
        <v>4284</v>
      </c>
      <c r="G23" s="40">
        <v>1500</v>
      </c>
      <c r="H23" s="40">
        <v>0.35</v>
      </c>
      <c r="I23" s="40">
        <v>16</v>
      </c>
      <c r="J23" s="40">
        <v>1285</v>
      </c>
      <c r="K23" s="40">
        <v>2999</v>
      </c>
      <c r="L23" s="40">
        <v>107</v>
      </c>
      <c r="M23" s="47"/>
      <c r="N23"/>
    </row>
    <row r="24" ht="24.95" customHeight="1" spans="1:14">
      <c r="A24" s="39" t="s">
        <v>42</v>
      </c>
      <c r="B24" s="40" t="s">
        <v>43</v>
      </c>
      <c r="C24" s="40">
        <v>2021</v>
      </c>
      <c r="D24" s="40">
        <v>0.11</v>
      </c>
      <c r="E24" s="40">
        <v>1.69</v>
      </c>
      <c r="F24" s="40">
        <v>490</v>
      </c>
      <c r="G24" s="40">
        <v>288</v>
      </c>
      <c r="H24" s="40">
        <v>0.59</v>
      </c>
      <c r="I24" s="40">
        <v>14</v>
      </c>
      <c r="J24" s="40">
        <v>0</v>
      </c>
      <c r="K24" s="40">
        <v>0</v>
      </c>
      <c r="L24" s="40">
        <v>18</v>
      </c>
      <c r="M24" s="47"/>
      <c r="N24"/>
    </row>
    <row r="25" ht="24.95" customHeight="1" spans="1:14">
      <c r="A25" s="39" t="s">
        <v>44</v>
      </c>
      <c r="B25" s="40" t="s">
        <v>23</v>
      </c>
      <c r="C25" s="40">
        <v>2021</v>
      </c>
      <c r="D25" s="40">
        <v>0.33</v>
      </c>
      <c r="E25" s="40">
        <v>12.43</v>
      </c>
      <c r="F25" s="40">
        <v>1276</v>
      </c>
      <c r="G25" s="40">
        <v>367</v>
      </c>
      <c r="H25" s="40">
        <v>0.29</v>
      </c>
      <c r="I25" s="40">
        <v>22</v>
      </c>
      <c r="J25" s="40">
        <v>0</v>
      </c>
      <c r="K25" s="40">
        <v>829</v>
      </c>
      <c r="L25" s="40">
        <v>36</v>
      </c>
      <c r="M25" s="47"/>
      <c r="N25"/>
    </row>
    <row r="26" ht="24.95" customHeight="1" spans="1:14">
      <c r="A26" s="39" t="s">
        <v>45</v>
      </c>
      <c r="B26" s="40" t="s">
        <v>18</v>
      </c>
      <c r="C26" s="40">
        <v>2009</v>
      </c>
      <c r="D26" s="40">
        <v>1.15</v>
      </c>
      <c r="E26" s="40">
        <v>56.16</v>
      </c>
      <c r="F26" s="40">
        <v>2114</v>
      </c>
      <c r="G26" s="40">
        <v>680</v>
      </c>
      <c r="H26" s="40">
        <v>0.3</v>
      </c>
      <c r="I26" s="40">
        <v>17</v>
      </c>
      <c r="J26" s="40">
        <v>634</v>
      </c>
      <c r="K26" s="40">
        <v>1479</v>
      </c>
      <c r="L26" s="40">
        <v>52</v>
      </c>
      <c r="M26" s="47" t="s">
        <v>46</v>
      </c>
      <c r="N26"/>
    </row>
    <row r="27" ht="24.95" customHeight="1" spans="1:14">
      <c r="A27" s="39" t="s">
        <v>47</v>
      </c>
      <c r="B27" s="40" t="s">
        <v>18</v>
      </c>
      <c r="C27" s="40">
        <v>2010</v>
      </c>
      <c r="D27" s="40">
        <v>0.22</v>
      </c>
      <c r="E27" s="40">
        <v>1.13</v>
      </c>
      <c r="F27" s="40">
        <v>968</v>
      </c>
      <c r="G27" s="40">
        <v>280</v>
      </c>
      <c r="H27" s="40">
        <v>0.31</v>
      </c>
      <c r="I27" s="40">
        <v>7</v>
      </c>
      <c r="J27" s="40">
        <v>290</v>
      </c>
      <c r="K27" s="40">
        <v>678</v>
      </c>
      <c r="L27" s="40">
        <v>8</v>
      </c>
      <c r="M27" s="47" t="s">
        <v>48</v>
      </c>
      <c r="N27"/>
    </row>
    <row r="28" ht="24.95" customHeight="1" spans="1:14">
      <c r="A28" s="39" t="s">
        <v>39</v>
      </c>
      <c r="B28" s="40" t="s">
        <v>18</v>
      </c>
      <c r="C28" s="40">
        <v>2002</v>
      </c>
      <c r="D28" s="40">
        <v>1.18</v>
      </c>
      <c r="E28" s="40">
        <v>58.3</v>
      </c>
      <c r="F28" s="40">
        <v>2520</v>
      </c>
      <c r="G28" s="40">
        <v>545</v>
      </c>
      <c r="H28" s="40">
        <v>0.2</v>
      </c>
      <c r="I28" s="40">
        <v>19</v>
      </c>
      <c r="J28" s="40">
        <v>504</v>
      </c>
      <c r="K28" s="40">
        <v>2016</v>
      </c>
      <c r="L28" s="40">
        <v>47</v>
      </c>
      <c r="M28" s="47" t="s">
        <v>49</v>
      </c>
      <c r="N28"/>
    </row>
    <row r="29" ht="24.95" customHeight="1" spans="1:14">
      <c r="A29" s="39" t="s">
        <v>50</v>
      </c>
      <c r="B29" s="40" t="s">
        <v>18</v>
      </c>
      <c r="C29" s="40">
        <v>1995</v>
      </c>
      <c r="D29" s="40">
        <v>0.76</v>
      </c>
      <c r="E29" s="40">
        <v>31.8</v>
      </c>
      <c r="F29" s="40">
        <v>1991</v>
      </c>
      <c r="G29" s="40">
        <v>437</v>
      </c>
      <c r="H29" s="40">
        <v>0.22</v>
      </c>
      <c r="I29" s="40">
        <v>28</v>
      </c>
      <c r="J29" s="40">
        <v>398</v>
      </c>
      <c r="K29" s="40">
        <v>1593</v>
      </c>
      <c r="L29" s="40">
        <v>57</v>
      </c>
      <c r="M29" s="48" t="s">
        <v>51</v>
      </c>
      <c r="N29"/>
    </row>
    <row r="30" ht="24.95" customHeight="1" spans="1:14">
      <c r="A30" s="39" t="s">
        <v>52</v>
      </c>
      <c r="B30" s="40" t="s">
        <v>18</v>
      </c>
      <c r="C30" s="40">
        <v>1993</v>
      </c>
      <c r="D30" s="40">
        <v>1.39</v>
      </c>
      <c r="E30" s="40">
        <v>76.6</v>
      </c>
      <c r="F30" s="40">
        <v>2942</v>
      </c>
      <c r="G30" s="40">
        <v>590</v>
      </c>
      <c r="H30" s="40">
        <v>0.2</v>
      </c>
      <c r="I30" s="40">
        <v>22</v>
      </c>
      <c r="J30" s="40">
        <v>588</v>
      </c>
      <c r="K30" s="40">
        <v>2353</v>
      </c>
      <c r="L30" s="40">
        <v>59</v>
      </c>
      <c r="M30" s="48" t="s">
        <v>53</v>
      </c>
      <c r="N30"/>
    </row>
    <row r="31" ht="24.95" customHeight="1" spans="1:14">
      <c r="A31" s="39" t="s">
        <v>54</v>
      </c>
      <c r="B31" s="40" t="s">
        <v>18</v>
      </c>
      <c r="C31" s="40">
        <v>1992</v>
      </c>
      <c r="D31" s="40">
        <v>0.6</v>
      </c>
      <c r="E31" s="40">
        <v>28</v>
      </c>
      <c r="F31" s="40">
        <v>1341</v>
      </c>
      <c r="G31" s="40">
        <v>543</v>
      </c>
      <c r="H31" s="40">
        <v>0.38</v>
      </c>
      <c r="I31" s="40">
        <v>22</v>
      </c>
      <c r="J31" s="40">
        <v>402</v>
      </c>
      <c r="K31" s="40">
        <v>939</v>
      </c>
      <c r="L31" s="40">
        <v>54</v>
      </c>
      <c r="M31" s="48" t="s">
        <v>55</v>
      </c>
      <c r="N31"/>
    </row>
    <row r="32" ht="24.95" customHeight="1" spans="1:14">
      <c r="A32" s="39" t="s">
        <v>44</v>
      </c>
      <c r="B32" s="40" t="s">
        <v>23</v>
      </c>
      <c r="C32" s="40">
        <v>2012</v>
      </c>
      <c r="D32" s="40">
        <v>0.33</v>
      </c>
      <c r="E32" s="40">
        <v>13.9</v>
      </c>
      <c r="F32" s="40">
        <v>1276</v>
      </c>
      <c r="G32" s="40">
        <v>370</v>
      </c>
      <c r="H32" s="40">
        <v>0.29</v>
      </c>
      <c r="I32" s="40">
        <v>22</v>
      </c>
      <c r="J32" s="40">
        <v>0</v>
      </c>
      <c r="K32" s="40">
        <v>829</v>
      </c>
      <c r="L32" s="40">
        <v>37</v>
      </c>
      <c r="M32" s="47" t="s">
        <v>56</v>
      </c>
      <c r="N32"/>
    </row>
    <row r="33" ht="24.95" customHeight="1" spans="1:14">
      <c r="A33" s="39" t="s">
        <v>57</v>
      </c>
      <c r="B33" s="40" t="s">
        <v>18</v>
      </c>
      <c r="C33" s="40">
        <v>2004</v>
      </c>
      <c r="D33" s="40">
        <v>0.89</v>
      </c>
      <c r="E33" s="40">
        <v>50.44</v>
      </c>
      <c r="F33" s="40">
        <v>2071</v>
      </c>
      <c r="G33" s="40">
        <v>500</v>
      </c>
      <c r="H33" s="40">
        <v>0.21</v>
      </c>
      <c r="I33" s="40">
        <v>22</v>
      </c>
      <c r="J33" s="40">
        <v>414</v>
      </c>
      <c r="K33" s="40">
        <v>1657</v>
      </c>
      <c r="L33" s="40">
        <v>50</v>
      </c>
      <c r="M33" s="47" t="s">
        <v>58</v>
      </c>
      <c r="N33"/>
    </row>
    <row r="34" ht="24.95" customHeight="1" spans="1:14">
      <c r="A34" s="39" t="s">
        <v>54</v>
      </c>
      <c r="B34" s="40" t="s">
        <v>18</v>
      </c>
      <c r="C34" s="40">
        <v>2012</v>
      </c>
      <c r="D34" s="40">
        <v>1.14</v>
      </c>
      <c r="E34" s="40">
        <v>63.8</v>
      </c>
      <c r="F34" s="40">
        <v>2191</v>
      </c>
      <c r="G34" s="40">
        <v>605</v>
      </c>
      <c r="H34" s="40">
        <v>0.24</v>
      </c>
      <c r="I34" s="40">
        <v>23</v>
      </c>
      <c r="J34" s="40">
        <v>438</v>
      </c>
      <c r="K34" s="40">
        <v>1753</v>
      </c>
      <c r="L34" s="40">
        <v>65</v>
      </c>
      <c r="M34" s="47" t="s">
        <v>59</v>
      </c>
      <c r="N34"/>
    </row>
    <row r="35" ht="24.95" customHeight="1" spans="1:14">
      <c r="A35" s="39" t="s">
        <v>60</v>
      </c>
      <c r="B35" s="40" t="s">
        <v>18</v>
      </c>
      <c r="C35" s="40">
        <v>2016</v>
      </c>
      <c r="D35" s="40">
        <v>1.31</v>
      </c>
      <c r="E35" s="40">
        <v>65.8</v>
      </c>
      <c r="F35" s="40">
        <v>2328</v>
      </c>
      <c r="G35" s="40">
        <v>715</v>
      </c>
      <c r="H35" s="40">
        <v>0.31</v>
      </c>
      <c r="I35" s="40">
        <v>22</v>
      </c>
      <c r="J35" s="40">
        <v>699</v>
      </c>
      <c r="K35" s="40">
        <v>1630</v>
      </c>
      <c r="L35" s="40">
        <v>73</v>
      </c>
      <c r="M35" s="47" t="s">
        <v>61</v>
      </c>
      <c r="N35"/>
    </row>
    <row r="36" ht="24.95" customHeight="1" spans="1:14">
      <c r="A36" s="39" t="s">
        <v>62</v>
      </c>
      <c r="B36" s="40" t="s">
        <v>18</v>
      </c>
      <c r="C36" s="40">
        <v>1999</v>
      </c>
      <c r="D36" s="40">
        <v>0.45</v>
      </c>
      <c r="E36" s="40">
        <v>21.25</v>
      </c>
      <c r="F36" s="40">
        <v>1178</v>
      </c>
      <c r="G36" s="40">
        <v>470</v>
      </c>
      <c r="H36" s="40">
        <v>0.41</v>
      </c>
      <c r="I36" s="40">
        <v>34</v>
      </c>
      <c r="J36" s="40">
        <v>353</v>
      </c>
      <c r="K36" s="40">
        <v>825</v>
      </c>
      <c r="L36" s="40">
        <v>80</v>
      </c>
      <c r="M36" s="47" t="s">
        <v>63</v>
      </c>
      <c r="N36"/>
    </row>
    <row r="37" ht="24.95" customHeight="1" spans="1:14">
      <c r="A37" s="39" t="s">
        <v>50</v>
      </c>
      <c r="B37" s="40" t="s">
        <v>18</v>
      </c>
      <c r="C37" s="40">
        <v>2013</v>
      </c>
      <c r="D37" s="40">
        <v>0.91</v>
      </c>
      <c r="E37" s="40">
        <v>23.3</v>
      </c>
      <c r="F37" s="40">
        <v>2522</v>
      </c>
      <c r="G37" s="40">
        <v>417</v>
      </c>
      <c r="H37" s="40">
        <v>0.17</v>
      </c>
      <c r="I37" s="40">
        <v>25</v>
      </c>
      <c r="J37" s="40">
        <v>504</v>
      </c>
      <c r="K37" s="40">
        <v>2017</v>
      </c>
      <c r="L37" s="40">
        <v>49</v>
      </c>
      <c r="M37" s="47" t="s">
        <v>64</v>
      </c>
      <c r="N37"/>
    </row>
    <row r="38" ht="24.95" customHeight="1" spans="1:14">
      <c r="A38" s="39" t="s">
        <v>54</v>
      </c>
      <c r="B38" s="40" t="s">
        <v>18</v>
      </c>
      <c r="C38" s="40">
        <v>2009</v>
      </c>
      <c r="D38" s="40">
        <v>1.03</v>
      </c>
      <c r="E38" s="40">
        <v>35.5</v>
      </c>
      <c r="F38" s="40">
        <v>2028</v>
      </c>
      <c r="G38" s="40">
        <v>556</v>
      </c>
      <c r="H38" s="40">
        <v>0.27</v>
      </c>
      <c r="I38" s="40">
        <v>21</v>
      </c>
      <c r="J38" s="40">
        <v>406</v>
      </c>
      <c r="K38" s="40">
        <v>1622</v>
      </c>
      <c r="L38" s="40">
        <v>54</v>
      </c>
      <c r="M38" s="47" t="s">
        <v>65</v>
      </c>
      <c r="N38"/>
    </row>
    <row r="39" ht="24.95" customHeight="1" spans="1:14">
      <c r="A39" s="39" t="s">
        <v>50</v>
      </c>
      <c r="B39" s="40" t="s">
        <v>18</v>
      </c>
      <c r="C39" s="40">
        <v>2009</v>
      </c>
      <c r="D39" s="40">
        <v>0.94</v>
      </c>
      <c r="E39" s="40">
        <v>35.37</v>
      </c>
      <c r="F39" s="40">
        <v>2541</v>
      </c>
      <c r="G39" s="40">
        <v>430</v>
      </c>
      <c r="H39" s="40">
        <v>0.17</v>
      </c>
      <c r="I39" s="40">
        <v>27</v>
      </c>
      <c r="J39" s="40">
        <v>508</v>
      </c>
      <c r="K39" s="40">
        <v>2033</v>
      </c>
      <c r="L39" s="40">
        <v>54</v>
      </c>
      <c r="M39" s="47"/>
      <c r="N39"/>
    </row>
    <row r="40" ht="24.95" customHeight="1" spans="1:14">
      <c r="A40" s="39" t="s">
        <v>52</v>
      </c>
      <c r="B40" s="40" t="s">
        <v>18</v>
      </c>
      <c r="C40" s="40">
        <v>2009</v>
      </c>
      <c r="D40" s="40">
        <v>1.54</v>
      </c>
      <c r="E40" s="40">
        <v>85.94</v>
      </c>
      <c r="F40" s="40">
        <v>3304</v>
      </c>
      <c r="G40" s="40">
        <v>566</v>
      </c>
      <c r="H40" s="40">
        <v>0.17</v>
      </c>
      <c r="I40" s="40">
        <v>23</v>
      </c>
      <c r="J40" s="40">
        <v>661</v>
      </c>
      <c r="K40" s="40">
        <v>2643</v>
      </c>
      <c r="L40" s="40">
        <v>60</v>
      </c>
      <c r="M40" s="47"/>
      <c r="N40"/>
    </row>
    <row r="41" ht="24.95" customHeight="1" spans="1:14">
      <c r="A41" s="39" t="s">
        <v>50</v>
      </c>
      <c r="B41" s="40" t="s">
        <v>18</v>
      </c>
      <c r="C41" s="40">
        <v>2017</v>
      </c>
      <c r="D41" s="40">
        <v>0.92</v>
      </c>
      <c r="E41" s="40">
        <v>36.1</v>
      </c>
      <c r="F41" s="40">
        <v>2504</v>
      </c>
      <c r="G41" s="40">
        <v>439</v>
      </c>
      <c r="H41" s="40">
        <v>0.18</v>
      </c>
      <c r="I41" s="40">
        <v>27</v>
      </c>
      <c r="J41" s="40">
        <v>501</v>
      </c>
      <c r="K41" s="40">
        <v>2003</v>
      </c>
      <c r="L41" s="40">
        <v>56</v>
      </c>
      <c r="M41" s="47" t="s">
        <v>66</v>
      </c>
      <c r="N41"/>
    </row>
    <row r="42" ht="24.95" customHeight="1" spans="1:14">
      <c r="A42" s="39" t="s">
        <v>67</v>
      </c>
      <c r="B42" s="40" t="s">
        <v>18</v>
      </c>
      <c r="C42" s="40">
        <v>2020</v>
      </c>
      <c r="D42" s="40">
        <v>2.14</v>
      </c>
      <c r="E42" s="40">
        <v>103.6</v>
      </c>
      <c r="F42" s="40">
        <v>3297</v>
      </c>
      <c r="G42" s="40">
        <v>730</v>
      </c>
      <c r="H42" s="40">
        <v>0.22</v>
      </c>
      <c r="I42" s="40">
        <v>23</v>
      </c>
      <c r="J42" s="40">
        <v>659</v>
      </c>
      <c r="K42" s="40">
        <v>2638</v>
      </c>
      <c r="L42" s="40">
        <v>76</v>
      </c>
      <c r="M42" s="47"/>
      <c r="N42"/>
    </row>
    <row r="43" ht="24.95" customHeight="1" spans="1:14">
      <c r="A43" s="39" t="s">
        <v>67</v>
      </c>
      <c r="B43" s="40" t="s">
        <v>18</v>
      </c>
      <c r="C43" s="40">
        <v>2015</v>
      </c>
      <c r="D43" s="40">
        <v>1.77</v>
      </c>
      <c r="E43" s="40">
        <v>112.3</v>
      </c>
      <c r="F43" s="40">
        <v>3091</v>
      </c>
      <c r="G43" s="40">
        <v>717</v>
      </c>
      <c r="H43" s="40">
        <v>0.23</v>
      </c>
      <c r="I43" s="40">
        <v>22</v>
      </c>
      <c r="J43" s="40">
        <v>618</v>
      </c>
      <c r="K43" s="40">
        <v>2473</v>
      </c>
      <c r="L43" s="40">
        <v>72</v>
      </c>
      <c r="M43" s="47"/>
      <c r="N43"/>
    </row>
    <row r="44" ht="24.95" customHeight="1" spans="1:14">
      <c r="A44" s="39" t="s">
        <v>54</v>
      </c>
      <c r="B44" s="40" t="s">
        <v>18</v>
      </c>
      <c r="C44" s="40">
        <v>2014</v>
      </c>
      <c r="D44" s="40">
        <v>1.15</v>
      </c>
      <c r="E44" s="40">
        <v>78.4</v>
      </c>
      <c r="F44" s="40">
        <v>2208</v>
      </c>
      <c r="G44" s="40">
        <v>610</v>
      </c>
      <c r="H44" s="40">
        <v>0.24</v>
      </c>
      <c r="I44" s="40">
        <v>25</v>
      </c>
      <c r="J44" s="40">
        <v>442</v>
      </c>
      <c r="K44" s="40">
        <v>1767</v>
      </c>
      <c r="L44" s="40">
        <v>72</v>
      </c>
      <c r="M44" s="47"/>
      <c r="N44"/>
    </row>
    <row r="45" ht="24.95" customHeight="1" spans="1:14">
      <c r="A45" s="39" t="s">
        <v>68</v>
      </c>
      <c r="B45" s="40" t="s">
        <v>43</v>
      </c>
      <c r="C45" s="40">
        <v>2014</v>
      </c>
      <c r="D45" s="40">
        <v>0.12</v>
      </c>
      <c r="E45" s="40">
        <v>3.2</v>
      </c>
      <c r="F45" s="40">
        <v>404</v>
      </c>
      <c r="G45" s="40">
        <v>369</v>
      </c>
      <c r="H45" s="40">
        <v>0.99</v>
      </c>
      <c r="I45" s="40">
        <v>19</v>
      </c>
      <c r="J45" s="40">
        <v>0</v>
      </c>
      <c r="K45" s="40">
        <v>0</v>
      </c>
      <c r="L45" s="40">
        <v>32</v>
      </c>
      <c r="M45" s="47"/>
      <c r="N45"/>
    </row>
    <row r="46" ht="24.95" customHeight="1" spans="1:14">
      <c r="A46" s="39" t="s">
        <v>69</v>
      </c>
      <c r="B46" s="40" t="s">
        <v>18</v>
      </c>
      <c r="C46" s="40">
        <v>2009</v>
      </c>
      <c r="D46" s="40">
        <v>0.76</v>
      </c>
      <c r="E46" s="40">
        <v>35</v>
      </c>
      <c r="F46" s="40">
        <v>1627</v>
      </c>
      <c r="G46" s="40">
        <v>588</v>
      </c>
      <c r="H46" s="40">
        <v>0.32</v>
      </c>
      <c r="I46" s="40">
        <v>18</v>
      </c>
      <c r="J46" s="40">
        <v>488</v>
      </c>
      <c r="K46" s="40">
        <v>1139</v>
      </c>
      <c r="L46" s="40">
        <v>47</v>
      </c>
      <c r="M46" s="47" t="s">
        <v>70</v>
      </c>
      <c r="N46"/>
    </row>
    <row r="47" ht="24.95" customHeight="1" spans="1:14">
      <c r="A47" s="41" t="s">
        <v>54</v>
      </c>
      <c r="B47" s="42" t="s">
        <v>18</v>
      </c>
      <c r="C47" s="42">
        <v>1999</v>
      </c>
      <c r="D47" s="42">
        <v>0.75</v>
      </c>
      <c r="E47" s="42">
        <v>33.48</v>
      </c>
      <c r="F47" s="42">
        <v>1557</v>
      </c>
      <c r="G47" s="42">
        <v>550</v>
      </c>
      <c r="H47" s="42">
        <v>0.32</v>
      </c>
      <c r="I47" s="42">
        <v>19</v>
      </c>
      <c r="J47" s="42">
        <v>467</v>
      </c>
      <c r="K47" s="42">
        <v>1090</v>
      </c>
      <c r="L47" s="42">
        <v>48</v>
      </c>
      <c r="M47" s="49" t="s">
        <v>71</v>
      </c>
      <c r="N47"/>
    </row>
    <row r="48" ht="15"/>
  </sheetData>
  <sortState ref="A14:M47">
    <sortCondition ref="M14" descending="1"/>
  </sortState>
  <mergeCells count="10">
    <mergeCell ref="A1:M1"/>
    <mergeCell ref="F2:L2"/>
    <mergeCell ref="A2:A3"/>
    <mergeCell ref="B2:B3"/>
    <mergeCell ref="C2:C3"/>
    <mergeCell ref="M2:M3"/>
    <mergeCell ref="M4:M13"/>
    <mergeCell ref="M15:M25"/>
    <mergeCell ref="M38:M40"/>
    <mergeCell ref="M41:M4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48"/>
  <sheetViews>
    <sheetView workbookViewId="0">
      <selection activeCell="O20" sqref="O20"/>
    </sheetView>
  </sheetViews>
  <sheetFormatPr defaultColWidth="9" defaultRowHeight="14.25"/>
  <cols>
    <col min="1" max="1" width="5.14166666666667" customWidth="1"/>
    <col min="3" max="3" width="11" customWidth="1"/>
    <col min="4" max="4" width="10.425" customWidth="1"/>
    <col min="5" max="5" width="7.56666666666667" style="12" customWidth="1"/>
    <col min="6" max="6" width="6.28333333333333" style="12" customWidth="1"/>
    <col min="7" max="7" width="5.14166666666667" style="13" customWidth="1"/>
    <col min="8" max="8" width="8.70833333333333" style="14" customWidth="1"/>
    <col min="9" max="9" width="6" style="14" customWidth="1"/>
    <col min="10" max="10" width="7" style="14" customWidth="1"/>
    <col min="11" max="11" width="6.425" style="14" customWidth="1"/>
    <col min="12" max="12" width="7.14166666666667" style="14" customWidth="1"/>
    <col min="13" max="13" width="7.28333333333333" style="14" customWidth="1"/>
    <col min="14" max="14" width="7.14166666666667" style="14" customWidth="1"/>
    <col min="15" max="15" width="6.56666666666667" style="14" customWidth="1"/>
    <col min="16" max="16" width="6.425" style="14" customWidth="1"/>
    <col min="17" max="17" width="7" style="14" customWidth="1"/>
    <col min="18" max="19" width="6.425" style="14" customWidth="1"/>
    <col min="20" max="20" width="6.28333333333333" style="14" customWidth="1"/>
    <col min="21" max="21" width="6.70833333333333" style="14" customWidth="1"/>
    <col min="22" max="22" width="6.425" style="14" customWidth="1"/>
    <col min="23" max="23" width="7.28333333333333" style="14" customWidth="1"/>
    <col min="24" max="24" width="7.70833333333333" style="14" customWidth="1"/>
    <col min="25" max="25" width="7" style="14" customWidth="1"/>
    <col min="26" max="26" width="6.14166666666667" style="14" customWidth="1"/>
    <col min="27" max="27" width="7" style="14" customWidth="1"/>
    <col min="28" max="28" width="6.85833333333333" style="14" customWidth="1"/>
    <col min="29" max="29" width="7.28333333333333" style="14" customWidth="1"/>
    <col min="30" max="30" width="6.425" style="14" customWidth="1"/>
    <col min="31" max="33" width="6.70833333333333" style="14" customWidth="1"/>
    <col min="34" max="34" width="6.28333333333333" style="14" customWidth="1"/>
    <col min="35" max="35" width="7" style="14" customWidth="1"/>
    <col min="36" max="36" width="6.425" style="14" customWidth="1"/>
    <col min="37" max="37" width="7.70833333333333" style="14" customWidth="1"/>
    <col min="38" max="38" width="6.85833333333333" style="14" customWidth="1"/>
    <col min="39" max="39" width="6.56666666666667" style="14" customWidth="1"/>
    <col min="40" max="40" width="6.85833333333333" style="14" customWidth="1"/>
    <col min="41" max="41" width="6.28333333333333" style="14" customWidth="1"/>
    <col min="42" max="42" width="7" style="14" customWidth="1"/>
    <col min="43" max="43" width="6.425" style="14" customWidth="1"/>
    <col min="44" max="44" width="6.70833333333333" customWidth="1"/>
    <col min="45" max="45" width="7.425" customWidth="1"/>
    <col min="46" max="47" width="6.425" customWidth="1"/>
    <col min="48" max="48" width="7" customWidth="1"/>
    <col min="49" max="49" width="6.425" customWidth="1"/>
    <col min="50" max="50" width="7.28333333333333" customWidth="1"/>
    <col min="51" max="51" width="7.425" customWidth="1"/>
  </cols>
  <sheetData>
    <row r="1" ht="46.5" customHeight="1" spans="1:25">
      <c r="A1" s="1" t="s">
        <v>72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28.5" customHeight="1" spans="1:25">
      <c r="A2" s="15" t="s">
        <v>73</v>
      </c>
      <c r="B2" s="16"/>
      <c r="C2" s="16"/>
      <c r="D2" s="16"/>
      <c r="E2" s="16"/>
      <c r="F2" s="16"/>
      <c r="G2" s="16"/>
      <c r="H2" s="17" t="s">
        <v>19</v>
      </c>
      <c r="I2" s="17"/>
      <c r="J2" s="17" t="s">
        <v>74</v>
      </c>
      <c r="K2" s="17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="11" customFormat="1" ht="21.75" customHeight="1" spans="1:51">
      <c r="A3" s="15"/>
      <c r="B3" s="18" t="s">
        <v>75</v>
      </c>
      <c r="C3" s="18" t="s">
        <v>76</v>
      </c>
      <c r="D3" s="18" t="s">
        <v>77</v>
      </c>
      <c r="E3" s="19" t="s">
        <v>78</v>
      </c>
      <c r="F3" s="19" t="s">
        <v>79</v>
      </c>
      <c r="G3" s="20" t="s">
        <v>12</v>
      </c>
      <c r="H3" s="21" t="s">
        <v>80</v>
      </c>
      <c r="I3" s="21" t="s">
        <v>81</v>
      </c>
      <c r="J3" s="21" t="s">
        <v>5</v>
      </c>
      <c r="K3" s="21" t="s">
        <v>81</v>
      </c>
      <c r="L3" s="21" t="s">
        <v>82</v>
      </c>
      <c r="M3" s="21" t="s">
        <v>83</v>
      </c>
      <c r="N3" s="21" t="s">
        <v>84</v>
      </c>
      <c r="O3" s="21" t="s">
        <v>85</v>
      </c>
      <c r="P3" s="21" t="s">
        <v>86</v>
      </c>
      <c r="Q3" s="21" t="s">
        <v>87</v>
      </c>
      <c r="R3" s="21" t="s">
        <v>88</v>
      </c>
      <c r="S3" s="21" t="s">
        <v>89</v>
      </c>
      <c r="T3" s="21" t="s">
        <v>90</v>
      </c>
      <c r="U3" s="21" t="s">
        <v>91</v>
      </c>
      <c r="V3" s="21" t="s">
        <v>92</v>
      </c>
      <c r="W3" s="21" t="s">
        <v>93</v>
      </c>
      <c r="X3" s="21" t="s">
        <v>94</v>
      </c>
      <c r="Y3" s="21" t="s">
        <v>95</v>
      </c>
      <c r="Z3" s="21" t="s">
        <v>96</v>
      </c>
      <c r="AA3" s="21" t="s">
        <v>97</v>
      </c>
      <c r="AB3" s="21" t="s">
        <v>98</v>
      </c>
      <c r="AC3" s="21" t="s">
        <v>99</v>
      </c>
      <c r="AD3" s="21" t="s">
        <v>100</v>
      </c>
      <c r="AE3" s="21" t="s">
        <v>101</v>
      </c>
      <c r="AF3" s="21" t="s">
        <v>102</v>
      </c>
      <c r="AG3" s="21" t="s">
        <v>103</v>
      </c>
      <c r="AH3" s="21" t="s">
        <v>104</v>
      </c>
      <c r="AI3" s="21" t="s">
        <v>105</v>
      </c>
      <c r="AJ3" s="21" t="s">
        <v>106</v>
      </c>
      <c r="AK3" s="21" t="s">
        <v>107</v>
      </c>
      <c r="AL3" s="21" t="s">
        <v>108</v>
      </c>
      <c r="AM3" s="21" t="s">
        <v>109</v>
      </c>
      <c r="AN3" s="21" t="s">
        <v>110</v>
      </c>
      <c r="AO3" s="21" t="s">
        <v>111</v>
      </c>
      <c r="AP3" s="21" t="s">
        <v>112</v>
      </c>
      <c r="AQ3" s="21" t="s">
        <v>113</v>
      </c>
      <c r="AR3" s="18" t="s">
        <v>114</v>
      </c>
      <c r="AS3" s="18" t="s">
        <v>115</v>
      </c>
      <c r="AT3" s="18" t="s">
        <v>116</v>
      </c>
      <c r="AU3" s="18" t="s">
        <v>117</v>
      </c>
      <c r="AV3" s="18" t="s">
        <v>118</v>
      </c>
      <c r="AW3" s="18" t="s">
        <v>119</v>
      </c>
      <c r="AX3" s="18" t="s">
        <v>120</v>
      </c>
      <c r="AY3" s="18" t="s">
        <v>121</v>
      </c>
    </row>
    <row r="4" spans="1:51">
      <c r="A4" s="22">
        <v>1</v>
      </c>
      <c r="B4" s="23">
        <v>0.42084678221</v>
      </c>
      <c r="C4" s="23">
        <v>0.0138512</v>
      </c>
      <c r="D4" s="22" t="s">
        <v>31</v>
      </c>
      <c r="E4" s="24">
        <v>838.821041916938</v>
      </c>
      <c r="F4" s="24">
        <v>613</v>
      </c>
      <c r="G4" s="25">
        <f>F4/E4</f>
        <v>0.730787580863643</v>
      </c>
      <c r="H4" s="23">
        <v>0.00851760504613707</v>
      </c>
      <c r="I4" s="23">
        <v>0.385063745658349</v>
      </c>
      <c r="J4" s="23">
        <f t="shared" ref="J4:J47" si="0">0.0717*F4*F4*E4/1000000000</f>
        <v>0.0226000510919762</v>
      </c>
      <c r="K4" s="23">
        <f t="shared" ref="K4:K47" si="1">ABS(J4-C4)/C4</f>
        <v>0.631631273245362</v>
      </c>
      <c r="L4" s="27">
        <f>0.001*(40.67*POWER(B4,1.184)-3.218*G4)</f>
        <v>0.0122444313189044</v>
      </c>
      <c r="M4" s="27">
        <f t="shared" ref="M4:M47" si="2">ABS(L4-C4)/C4</f>
        <v>0.116002128414548</v>
      </c>
      <c r="N4" s="27">
        <f>POWER(B4,1.4083)*0.0235</f>
        <v>0.00694579093063498</v>
      </c>
      <c r="O4" s="27">
        <f t="shared" ref="O4:O47" si="3">ABS(N4-C4)/C4</f>
        <v>0.498542297372431</v>
      </c>
      <c r="P4" s="27">
        <f>0.0354*POWER(B4,1.3724)</f>
        <v>0.0107932206251873</v>
      </c>
      <c r="Q4" s="27">
        <f t="shared" ref="Q4:Q47" si="4">ABS(P4-C4)/C4</f>
        <v>0.220773606244419</v>
      </c>
      <c r="R4" s="27">
        <f>0.087*POWER(B4,1.434)</f>
        <v>0.025148557785295</v>
      </c>
      <c r="S4" s="27">
        <f t="shared" ref="S4:S47" si="5">ABS(R4-C4)/C4</f>
        <v>0.815623035209585</v>
      </c>
      <c r="T4" s="27">
        <f>0.035*POWER(B4,1.5)</f>
        <v>0.00955551416714349</v>
      </c>
      <c r="U4" s="27">
        <f t="shared" ref="U4:U47" si="6">ABS(T4-C4)/C4</f>
        <v>0.310130951315158</v>
      </c>
      <c r="V4" s="27">
        <f>0.104*POWER(B4,1.42)</f>
        <v>0.0304291229363058</v>
      </c>
      <c r="W4" s="27">
        <f t="shared" ref="W4:W47" si="7">ABS(V4-C4)/C4</f>
        <v>1.19685824595023</v>
      </c>
      <c r="X4" s="27">
        <f>0.1217*POWER(B4*1000000,1.4129)/1000000000</f>
        <v>0.0107551232904431</v>
      </c>
      <c r="Y4" s="27">
        <f t="shared" ref="Y4:Y47" si="8">ABS(X4-C4)/C4</f>
        <v>0.22352407802623</v>
      </c>
      <c r="Z4" s="27">
        <f>0.5057*POWER(B4*1000000,1.2884)/1000000000</f>
        <v>0.00891280344924894</v>
      </c>
      <c r="AA4" s="27">
        <f t="shared" ref="AA4:AA47" si="9">ABS(Z4-C4)/C4</f>
        <v>0.356532036989652</v>
      </c>
      <c r="AB4" s="27">
        <f>0.1746*POWER(B4*1000000,1.3725)/1000000000</f>
        <v>0.00914438377377235</v>
      </c>
      <c r="AC4" s="27">
        <f t="shared" ref="AC4:AC47" si="10">ABS(AB4-C4)/C4</f>
        <v>0.339812884531856</v>
      </c>
      <c r="AD4" s="27">
        <f>0.3211*POWER(B4*1000000,1.324)/1000000000</f>
        <v>0.00897388492253314</v>
      </c>
      <c r="AE4" s="27">
        <f t="shared" ref="AE4:AE47" si="11">ABS(AD4-C4)/C4</f>
        <v>0.352122204391451</v>
      </c>
      <c r="AF4" s="27">
        <f>0.1697*POWER(B4*1000000,1.3778)/1000000000</f>
        <v>0.00951918801127735</v>
      </c>
      <c r="AG4" s="27">
        <f t="shared" ref="AG4:AG47" si="12">ABS(AF4-C4)/C4</f>
        <v>0.312753551224634</v>
      </c>
      <c r="AH4" s="27">
        <f>0.055*POWER(B4,1.25)</f>
        <v>0.0186430817145613</v>
      </c>
      <c r="AI4" s="27">
        <f t="shared" ref="AI4:AI47" si="13">ABS(AH4-C4)/C4</f>
        <v>0.345954264941758</v>
      </c>
      <c r="AJ4" s="27">
        <f>0.2933*POWER(B4,1.3324)</f>
        <v>0.0925752503376616</v>
      </c>
      <c r="AK4" s="27">
        <f t="shared" ref="AK4:AK47" si="14">ABS(AJ4-C4)/C4</f>
        <v>5.68355451785128</v>
      </c>
      <c r="AL4" s="27">
        <f>0.054393*POWER(B4*1000000,1.483009)/1000000000</f>
        <v>0.0119170713049343</v>
      </c>
      <c r="AM4" s="27">
        <f t="shared" ref="AM4:AM47" si="15">ABS(AL4-C4)/C4</f>
        <v>0.139636182790349</v>
      </c>
      <c r="AN4" s="27">
        <f>0.036*POWER(B4,1.49)</f>
        <v>0.00991396261857624</v>
      </c>
      <c r="AO4" s="27">
        <f t="shared" ref="AO4:AO47" si="16">ABS(AN4-C4)/C4</f>
        <v>0.284252438880657</v>
      </c>
      <c r="AP4" s="27">
        <f>B4*1000000*(0.041*F4+2)/1000000000</f>
        <v>0.0114188357417039</v>
      </c>
      <c r="AQ4" s="27">
        <f t="shared" ref="AQ4:AQ47" si="17">ABS(AP4-C4)/C4</f>
        <v>0.175606753082482</v>
      </c>
      <c r="AR4" s="27">
        <f>(0.003114*B4+0.1685*B4*B4)</f>
        <v>0.0311538912550641</v>
      </c>
      <c r="AS4" s="27">
        <f t="shared" ref="AS4:AS47" si="18">ABS(AR4-C4)/C4</f>
        <v>1.24918355485908</v>
      </c>
      <c r="AT4" s="27">
        <f>(0.0578*POWER(B4,1.5))</f>
        <v>0.0157802491103112</v>
      </c>
      <c r="AU4" s="27">
        <f t="shared" ref="AU4:AU47" si="19">ABS(AT4-C4)/C4</f>
        <v>0.139269457542397</v>
      </c>
      <c r="AV4" s="27">
        <f>(43.24*POWER(B4,1.5307))*0.001</f>
        <v>0.0114956176042701</v>
      </c>
      <c r="AW4" s="27">
        <f t="shared" ref="AW4:AW47" si="20">ABS(AV4-C4)/C4</f>
        <v>0.170063416579785</v>
      </c>
      <c r="AX4" s="27">
        <f>(0.0493*POWER(B4,0.9304))</f>
        <v>0.022035956126891</v>
      </c>
      <c r="AY4" s="27">
        <f t="shared" ref="AY4:AY47" si="21">ABS(AX4-C4)/C4</f>
        <v>0.590905923450026</v>
      </c>
    </row>
    <row r="5" spans="1:51">
      <c r="A5" s="22">
        <v>2</v>
      </c>
      <c r="B5" s="23">
        <v>0.0940865839189</v>
      </c>
      <c r="C5" s="23">
        <v>0.00253297</v>
      </c>
      <c r="D5" s="22" t="s">
        <v>122</v>
      </c>
      <c r="E5" s="24">
        <v>427.536784784408</v>
      </c>
      <c r="F5" s="24">
        <v>300</v>
      </c>
      <c r="G5" s="25">
        <v>0.64</v>
      </c>
      <c r="H5" s="23">
        <v>0.00220724221835893</v>
      </c>
      <c r="I5" s="23">
        <v>0.128595199169775</v>
      </c>
      <c r="J5" s="23">
        <f t="shared" si="0"/>
        <v>0.00275889487221379</v>
      </c>
      <c r="K5" s="23">
        <f t="shared" si="1"/>
        <v>0.0891936628597201</v>
      </c>
      <c r="L5" s="27">
        <f>0.001*(557.4*POWER(B5,2.455)+0.2005*G5)</f>
        <v>0.00181168180587338</v>
      </c>
      <c r="M5" s="27">
        <f t="shared" si="2"/>
        <v>0.284759864556871</v>
      </c>
      <c r="N5" s="27">
        <f t="shared" ref="N5:N47" si="22">POWER(B5,1.4083)*0.0235</f>
        <v>0.000842339027304731</v>
      </c>
      <c r="O5" s="27">
        <f t="shared" si="3"/>
        <v>0.667450057716937</v>
      </c>
      <c r="P5" s="27">
        <f t="shared" ref="P5:P47" si="23">0.0354*POWER(B5,1.3724)</f>
        <v>0.00138125123144697</v>
      </c>
      <c r="Q5" s="27">
        <f t="shared" si="4"/>
        <v>0.454691041959847</v>
      </c>
      <c r="R5" s="27">
        <f t="shared" ref="R5:R47" si="24">0.087*POWER(B5,1.434)</f>
        <v>0.00293466123382424</v>
      </c>
      <c r="S5" s="27">
        <f t="shared" si="5"/>
        <v>0.15858507357933</v>
      </c>
      <c r="T5" s="27">
        <f t="shared" ref="T5:T47" si="25">0.035*POWER(B5,1.5)</f>
        <v>0.00101008889190297</v>
      </c>
      <c r="U5" s="27">
        <f t="shared" si="6"/>
        <v>0.601223507620315</v>
      </c>
      <c r="V5" s="27">
        <f t="shared" ref="V5:V47" si="26">0.104*POWER(B5,1.42)</f>
        <v>0.00362612419007661</v>
      </c>
      <c r="W5" s="27">
        <f t="shared" si="7"/>
        <v>0.431570129167187</v>
      </c>
      <c r="X5" s="27">
        <f t="shared" ref="X5:X47" si="27">0.1217*POWER(B5*1000000,1.4129)/1000000000</f>
        <v>0.0012953521977769</v>
      </c>
      <c r="Y5" s="27">
        <f t="shared" si="8"/>
        <v>0.488603418999476</v>
      </c>
      <c r="Z5" s="27">
        <f t="shared" ref="Z5:Z47" si="28">0.5057*POWER(B5*1000000,1.2884)/1000000000</f>
        <v>0.00129355840742057</v>
      </c>
      <c r="AA5" s="27">
        <f t="shared" si="9"/>
        <v>0.489311595707581</v>
      </c>
      <c r="AB5" s="27">
        <f t="shared" ref="AB5:AB47" si="29">0.1746*POWER(B5*1000000,1.3725)/1000000000</f>
        <v>0.00117006774749205</v>
      </c>
      <c r="AC5" s="27">
        <f t="shared" si="10"/>
        <v>0.538064901087638</v>
      </c>
      <c r="AD5" s="27">
        <f t="shared" ref="AD5:AD47" si="30">0.3211*POWER(B5*1000000,1.324)/1000000000</f>
        <v>0.00123478396497925</v>
      </c>
      <c r="AE5" s="27">
        <f t="shared" si="11"/>
        <v>0.512515361421868</v>
      </c>
      <c r="AF5" s="27">
        <f t="shared" ref="AF5:AF47" si="31">0.1697*POWER(B5*1000000,1.3778)/1000000000</f>
        <v>0.00120839329849063</v>
      </c>
      <c r="AG5" s="27">
        <f t="shared" si="12"/>
        <v>0.522934224056887</v>
      </c>
      <c r="AH5" s="27">
        <f t="shared" ref="AH5:AH47" si="32">0.055*POWER(B5,1.25)</f>
        <v>0.00286597445514023</v>
      </c>
      <c r="AI5" s="27">
        <f t="shared" si="13"/>
        <v>0.131467982305448</v>
      </c>
      <c r="AJ5" s="27">
        <f t="shared" ref="AJ5:AJ47" si="33">0.2933*POWER(B5,1.3324)</f>
        <v>0.0125788335736572</v>
      </c>
      <c r="AK5" s="27">
        <f t="shared" si="14"/>
        <v>3.96604127710049</v>
      </c>
      <c r="AL5" s="27">
        <f t="shared" ref="AL5:AL47" si="34">0.054393*POWER(B5*1000000,1.483009)/1000000000</f>
        <v>0.00129219886203071</v>
      </c>
      <c r="AM5" s="27">
        <f t="shared" si="15"/>
        <v>0.489848335341237</v>
      </c>
      <c r="AN5" s="27">
        <f t="shared" ref="AN5:AN47" si="35">0.036*POWER(B5,1.49)</f>
        <v>0.0010637970325953</v>
      </c>
      <c r="AO5" s="27">
        <f t="shared" si="16"/>
        <v>0.580019884722164</v>
      </c>
      <c r="AP5" s="27">
        <f t="shared" ref="AP5:AP47" si="36">B5*1000000*(0.041*F5+2)/1000000000</f>
        <v>0.00134543815004027</v>
      </c>
      <c r="AQ5" s="27">
        <f t="shared" si="17"/>
        <v>0.468829812417727</v>
      </c>
      <c r="AR5" s="27">
        <f t="shared" ref="AR5:AR47" si="37">(0.003114*B5+0.1685*B5*B5)</f>
        <v>0.00178459569091296</v>
      </c>
      <c r="AS5" s="27">
        <f t="shared" si="18"/>
        <v>0.295453285702966</v>
      </c>
      <c r="AT5" s="27">
        <f t="shared" ref="AT5:AT47" si="38">(0.0578*POWER(B5,1.5))</f>
        <v>0.00166808965577119</v>
      </c>
      <c r="AU5" s="27">
        <f t="shared" si="19"/>
        <v>0.34144910687012</v>
      </c>
      <c r="AV5" s="27">
        <f t="shared" ref="AV5:AV47" si="39">(43.24*POWER(B5,1.5307))*0.001</f>
        <v>0.00116055181863034</v>
      </c>
      <c r="AW5" s="27">
        <f t="shared" si="20"/>
        <v>0.54182172760422</v>
      </c>
      <c r="AX5" s="27">
        <f t="shared" ref="AX5:AX47" si="40">(0.0493*POWER(B5,0.9304))</f>
        <v>0.00546785629285317</v>
      </c>
      <c r="AY5" s="27">
        <f t="shared" si="21"/>
        <v>1.15867392541292</v>
      </c>
    </row>
    <row r="6" spans="1:51">
      <c r="A6" s="22">
        <v>3</v>
      </c>
      <c r="B6" s="23">
        <v>0.28705720492</v>
      </c>
      <c r="C6" s="23">
        <v>0.00388292</v>
      </c>
      <c r="D6" s="22" t="s">
        <v>35</v>
      </c>
      <c r="E6" s="24">
        <v>1180.95123537905</v>
      </c>
      <c r="F6" s="24">
        <v>288</v>
      </c>
      <c r="G6" s="25">
        <v>0.23</v>
      </c>
      <c r="H6" s="23">
        <v>0.00316172542838253</v>
      </c>
      <c r="I6" s="23">
        <v>0.185735109561225</v>
      </c>
      <c r="J6" s="23">
        <f t="shared" si="0"/>
        <v>0.00702321714146397</v>
      </c>
      <c r="K6" s="23">
        <f t="shared" si="1"/>
        <v>0.808746289252411</v>
      </c>
      <c r="L6" s="27">
        <f>0.001*(40.67*POWER(B6,1.184)-3.218*G6)</f>
        <v>0.00853902333398164</v>
      </c>
      <c r="M6" s="27">
        <f t="shared" si="2"/>
        <v>1.19912419879411</v>
      </c>
      <c r="N6" s="27">
        <f t="shared" si="22"/>
        <v>0.00405251688422345</v>
      </c>
      <c r="O6" s="27">
        <f t="shared" si="3"/>
        <v>0.043677666349926</v>
      </c>
      <c r="P6" s="27">
        <f t="shared" si="23"/>
        <v>0.00638438642192347</v>
      </c>
      <c r="Q6" s="27">
        <f t="shared" si="4"/>
        <v>0.644223013073529</v>
      </c>
      <c r="R6" s="27">
        <f t="shared" si="24"/>
        <v>0.0145293442062926</v>
      </c>
      <c r="S6" s="27">
        <f t="shared" si="5"/>
        <v>2.74186030263116</v>
      </c>
      <c r="T6" s="27">
        <f t="shared" si="25"/>
        <v>0.0053829546629633</v>
      </c>
      <c r="U6" s="27">
        <f t="shared" si="6"/>
        <v>0.386316139133255</v>
      </c>
      <c r="V6" s="27">
        <f t="shared" si="26"/>
        <v>0.017674557143842</v>
      </c>
      <c r="W6" s="27">
        <f t="shared" si="7"/>
        <v>3.5518725968709</v>
      </c>
      <c r="X6" s="27">
        <f t="shared" si="27"/>
        <v>0.00626403540572215</v>
      </c>
      <c r="Y6" s="27">
        <f t="shared" si="8"/>
        <v>0.613228036045591</v>
      </c>
      <c r="Z6" s="27">
        <f t="shared" si="28"/>
        <v>0.00544426814120369</v>
      </c>
      <c r="AA6" s="27">
        <f t="shared" si="9"/>
        <v>0.402106698361977</v>
      </c>
      <c r="AB6" s="27">
        <f t="shared" si="29"/>
        <v>0.00540886247751938</v>
      </c>
      <c r="AC6" s="27">
        <f t="shared" si="10"/>
        <v>0.392988389541732</v>
      </c>
      <c r="AD6" s="27">
        <f t="shared" si="30"/>
        <v>0.0054074253883397</v>
      </c>
      <c r="AE6" s="27">
        <f t="shared" si="11"/>
        <v>0.392618284265373</v>
      </c>
      <c r="AF6" s="27">
        <f t="shared" si="31"/>
        <v>0.00561915193719334</v>
      </c>
      <c r="AG6" s="27">
        <f t="shared" si="12"/>
        <v>0.447145946141908</v>
      </c>
      <c r="AH6" s="27">
        <f t="shared" si="32"/>
        <v>0.0115564183246219</v>
      </c>
      <c r="AI6" s="27">
        <f t="shared" si="13"/>
        <v>1.97621849654948</v>
      </c>
      <c r="AJ6" s="27">
        <f t="shared" si="33"/>
        <v>0.0556044088747646</v>
      </c>
      <c r="AK6" s="27">
        <f t="shared" si="14"/>
        <v>13.3202561151825</v>
      </c>
      <c r="AL6" s="27">
        <f t="shared" si="34"/>
        <v>0.00675708447483301</v>
      </c>
      <c r="AM6" s="27">
        <f t="shared" si="15"/>
        <v>0.740206976922783</v>
      </c>
      <c r="AN6" s="27">
        <f t="shared" si="35"/>
        <v>0.00560628916007932</v>
      </c>
      <c r="AO6" s="27">
        <f t="shared" si="16"/>
        <v>0.443833290430737</v>
      </c>
      <c r="AP6" s="27">
        <f t="shared" si="36"/>
        <v>0.00396368588553536</v>
      </c>
      <c r="AQ6" s="27">
        <f t="shared" si="17"/>
        <v>0.0208002960492001</v>
      </c>
      <c r="AR6" s="27">
        <f t="shared" si="37"/>
        <v>0.0147786059901782</v>
      </c>
      <c r="AS6" s="27">
        <f t="shared" si="18"/>
        <v>2.80605471917481</v>
      </c>
      <c r="AT6" s="27">
        <f t="shared" si="38"/>
        <v>0.00888956512912225</v>
      </c>
      <c r="AU6" s="27">
        <f t="shared" si="19"/>
        <v>1.2894020811972</v>
      </c>
      <c r="AV6" s="27">
        <f t="shared" si="39"/>
        <v>0.00640026556505602</v>
      </c>
      <c r="AW6" s="27">
        <f t="shared" si="20"/>
        <v>0.648312498082891</v>
      </c>
      <c r="AX6" s="27">
        <f t="shared" si="40"/>
        <v>0.0154362131488465</v>
      </c>
      <c r="AY6" s="27">
        <f t="shared" si="21"/>
        <v>2.97541364458873</v>
      </c>
    </row>
    <row r="7" spans="1:51">
      <c r="A7" s="22">
        <v>4</v>
      </c>
      <c r="B7" s="23">
        <v>0.450655364265</v>
      </c>
      <c r="C7" s="23">
        <v>0.00427561</v>
      </c>
      <c r="D7" s="22" t="s">
        <v>36</v>
      </c>
      <c r="E7" s="24">
        <v>1354.75264954006</v>
      </c>
      <c r="F7" s="24">
        <v>373</v>
      </c>
      <c r="G7" s="25">
        <v>0.28</v>
      </c>
      <c r="H7" s="23">
        <v>0.00451190511640137</v>
      </c>
      <c r="I7" s="23">
        <v>0.0552658255550354</v>
      </c>
      <c r="J7" s="23">
        <f t="shared" si="0"/>
        <v>0.0135144018447925</v>
      </c>
      <c r="K7" s="23">
        <f t="shared" si="1"/>
        <v>2.16081257289428</v>
      </c>
      <c r="L7" s="27">
        <f t="shared" ref="L7:L47" si="41">0.001*(40.67*POWER(B7,1.184)-3.218*G7)</f>
        <v>0.0149269626252304</v>
      </c>
      <c r="M7" s="27">
        <f t="shared" si="2"/>
        <v>2.49118900583319</v>
      </c>
      <c r="N7" s="27">
        <f t="shared" si="22"/>
        <v>0.00764851521447891</v>
      </c>
      <c r="O7" s="27">
        <f t="shared" si="3"/>
        <v>0.788871111836419</v>
      </c>
      <c r="P7" s="27">
        <f t="shared" si="23"/>
        <v>0.0118560361685667</v>
      </c>
      <c r="Q7" s="27">
        <f t="shared" si="4"/>
        <v>1.77294612197247</v>
      </c>
      <c r="R7" s="27">
        <f t="shared" si="24"/>
        <v>0.0277416526754842</v>
      </c>
      <c r="S7" s="27">
        <f t="shared" si="5"/>
        <v>5.48834965665349</v>
      </c>
      <c r="T7" s="27">
        <f t="shared" si="25"/>
        <v>0.0105885102600996</v>
      </c>
      <c r="U7" s="27">
        <f t="shared" si="6"/>
        <v>1.47649113462164</v>
      </c>
      <c r="V7" s="27">
        <f t="shared" si="26"/>
        <v>0.0335345585098996</v>
      </c>
      <c r="W7" s="27">
        <f t="shared" si="7"/>
        <v>6.84322202209735</v>
      </c>
      <c r="X7" s="27">
        <f t="shared" si="27"/>
        <v>0.0118469767403938</v>
      </c>
      <c r="Y7" s="27">
        <f t="shared" si="8"/>
        <v>1.77082725982815</v>
      </c>
      <c r="Z7" s="27">
        <f t="shared" si="28"/>
        <v>0.00973433449021419</v>
      </c>
      <c r="AA7" s="27">
        <f t="shared" si="9"/>
        <v>1.27671244342075</v>
      </c>
      <c r="AB7" s="27">
        <f t="shared" si="29"/>
        <v>0.0100449060076021</v>
      </c>
      <c r="AC7" s="27">
        <f t="shared" si="10"/>
        <v>1.34935038686927</v>
      </c>
      <c r="AD7" s="27">
        <f t="shared" si="30"/>
        <v>0.00982495303573385</v>
      </c>
      <c r="AE7" s="27">
        <f t="shared" si="11"/>
        <v>1.29790673979475</v>
      </c>
      <c r="AF7" s="27">
        <f t="shared" si="31"/>
        <v>0.0104604135921318</v>
      </c>
      <c r="AG7" s="27">
        <f t="shared" si="12"/>
        <v>1.44653127673753</v>
      </c>
      <c r="AH7" s="27">
        <f t="shared" si="32"/>
        <v>0.0203080568589864</v>
      </c>
      <c r="AI7" s="27">
        <f t="shared" si="13"/>
        <v>3.74974491569306</v>
      </c>
      <c r="AJ7" s="27">
        <f t="shared" si="33"/>
        <v>0.101413211203578</v>
      </c>
      <c r="AK7" s="27">
        <f t="shared" si="14"/>
        <v>22.7190041195473</v>
      </c>
      <c r="AL7" s="27">
        <f t="shared" si="34"/>
        <v>0.013190017063632</v>
      </c>
      <c r="AM7" s="27">
        <f t="shared" si="15"/>
        <v>2.08494391762391</v>
      </c>
      <c r="AN7" s="27">
        <f t="shared" si="35"/>
        <v>0.0109781932831334</v>
      </c>
      <c r="AO7" s="27">
        <f t="shared" si="16"/>
        <v>1.5676320532353</v>
      </c>
      <c r="AP7" s="27">
        <f t="shared" si="36"/>
        <v>0.00779318321423465</v>
      </c>
      <c r="AQ7" s="27">
        <f t="shared" si="17"/>
        <v>0.822706751606121</v>
      </c>
      <c r="AR7" s="27">
        <f t="shared" si="37"/>
        <v>0.0356240491662494</v>
      </c>
      <c r="AS7" s="27">
        <f t="shared" si="18"/>
        <v>7.33192203363949</v>
      </c>
      <c r="AT7" s="27">
        <f t="shared" si="38"/>
        <v>0.0174861683723931</v>
      </c>
      <c r="AU7" s="27">
        <f t="shared" si="19"/>
        <v>3.08974821660373</v>
      </c>
      <c r="AV7" s="27">
        <f t="shared" si="39"/>
        <v>0.0127651384716573</v>
      </c>
      <c r="AW7" s="27">
        <f t="shared" si="20"/>
        <v>1.98557129196941</v>
      </c>
      <c r="AX7" s="27">
        <f t="shared" si="40"/>
        <v>0.0234846387401593</v>
      </c>
      <c r="AY7" s="27">
        <f t="shared" si="21"/>
        <v>4.4926989926956</v>
      </c>
    </row>
    <row r="8" spans="1:51">
      <c r="A8" s="22">
        <v>5</v>
      </c>
      <c r="B8" s="23">
        <v>0.29462136111</v>
      </c>
      <c r="C8" s="23">
        <v>0.00345257</v>
      </c>
      <c r="D8" s="22" t="s">
        <v>17</v>
      </c>
      <c r="E8" s="24">
        <v>1436.2074083817</v>
      </c>
      <c r="F8" s="24">
        <v>230</v>
      </c>
      <c r="G8" s="25">
        <v>0.13</v>
      </c>
      <c r="H8" s="23">
        <v>0.00300135513133975</v>
      </c>
      <c r="I8" s="23">
        <v>0.130689564197177</v>
      </c>
      <c r="J8" s="23">
        <f t="shared" si="0"/>
        <v>0.0054474341654732</v>
      </c>
      <c r="K8" s="23">
        <f t="shared" si="1"/>
        <v>0.57779108474939</v>
      </c>
      <c r="L8" s="27">
        <f t="shared" si="41"/>
        <v>0.00915102285335258</v>
      </c>
      <c r="M8" s="27">
        <f t="shared" si="2"/>
        <v>1.65049596484723</v>
      </c>
      <c r="N8" s="27">
        <f t="shared" si="22"/>
        <v>0.00420370933915356</v>
      </c>
      <c r="O8" s="27">
        <f t="shared" si="3"/>
        <v>0.217559481532182</v>
      </c>
      <c r="P8" s="27">
        <f t="shared" si="23"/>
        <v>0.00661639604576702</v>
      </c>
      <c r="Q8" s="27">
        <f t="shared" si="4"/>
        <v>0.916368399704285</v>
      </c>
      <c r="R8" s="27">
        <f t="shared" si="24"/>
        <v>0.0150814868817709</v>
      </c>
      <c r="S8" s="27">
        <f t="shared" si="5"/>
        <v>3.36819148685499</v>
      </c>
      <c r="T8" s="27">
        <f t="shared" si="25"/>
        <v>0.00559711708204684</v>
      </c>
      <c r="U8" s="27">
        <f t="shared" si="6"/>
        <v>0.621145141748565</v>
      </c>
      <c r="V8" s="27">
        <f t="shared" si="26"/>
        <v>0.0183395446367811</v>
      </c>
      <c r="W8" s="27">
        <f t="shared" si="7"/>
        <v>4.31185309400854</v>
      </c>
      <c r="X8" s="27">
        <f t="shared" si="27"/>
        <v>0.00649851328344714</v>
      </c>
      <c r="Y8" s="27">
        <f t="shared" si="8"/>
        <v>0.882224917509896</v>
      </c>
      <c r="Z8" s="27">
        <f t="shared" si="28"/>
        <v>0.00562980029644471</v>
      </c>
      <c r="AA8" s="27">
        <f t="shared" si="9"/>
        <v>0.63061148548609</v>
      </c>
      <c r="AB8" s="27">
        <f t="shared" si="29"/>
        <v>0.0056054359846112</v>
      </c>
      <c r="AC8" s="27">
        <f t="shared" si="10"/>
        <v>0.623554622965269</v>
      </c>
      <c r="AD8" s="27">
        <f t="shared" si="30"/>
        <v>0.00559688196720624</v>
      </c>
      <c r="AE8" s="27">
        <f t="shared" si="11"/>
        <v>0.621077043247854</v>
      </c>
      <c r="AF8" s="27">
        <f t="shared" si="31"/>
        <v>0.00582417077217949</v>
      </c>
      <c r="AG8" s="27">
        <f t="shared" si="12"/>
        <v>0.686908816383012</v>
      </c>
      <c r="AH8" s="27">
        <f t="shared" si="32"/>
        <v>0.0119383134910124</v>
      </c>
      <c r="AI8" s="27">
        <f t="shared" si="13"/>
        <v>2.45780490794175</v>
      </c>
      <c r="AJ8" s="27">
        <f t="shared" si="33"/>
        <v>0.0575651611944035</v>
      </c>
      <c r="AK8" s="27">
        <f t="shared" si="14"/>
        <v>15.6731336929891</v>
      </c>
      <c r="AL8" s="27">
        <f t="shared" si="34"/>
        <v>0.00702281279003472</v>
      </c>
      <c r="AM8" s="27">
        <f t="shared" si="15"/>
        <v>1.03408266596614</v>
      </c>
      <c r="AN8" s="27">
        <f t="shared" si="35"/>
        <v>0.0058278210232726</v>
      </c>
      <c r="AO8" s="27">
        <f t="shared" si="16"/>
        <v>0.687966072598847</v>
      </c>
      <c r="AP8" s="27">
        <f t="shared" si="36"/>
        <v>0.0033675221574873</v>
      </c>
      <c r="AQ8" s="27">
        <f t="shared" si="17"/>
        <v>0.0246331986064584</v>
      </c>
      <c r="AR8" s="27">
        <f t="shared" si="37"/>
        <v>0.0155435451906556</v>
      </c>
      <c r="AS8" s="27">
        <f t="shared" si="18"/>
        <v>3.50202173762027</v>
      </c>
      <c r="AT8" s="27">
        <f t="shared" si="38"/>
        <v>0.00924323906692307</v>
      </c>
      <c r="AU8" s="27">
        <f t="shared" si="19"/>
        <v>1.6772054055162</v>
      </c>
      <c r="AV8" s="27">
        <f t="shared" si="39"/>
        <v>0.00666021799925224</v>
      </c>
      <c r="AW8" s="27">
        <f t="shared" si="20"/>
        <v>0.92906096016945</v>
      </c>
      <c r="AX8" s="27">
        <f t="shared" si="40"/>
        <v>0.0158143140973119</v>
      </c>
      <c r="AY8" s="27">
        <f t="shared" si="21"/>
        <v>3.58044705749976</v>
      </c>
    </row>
    <row r="9" spans="1:51">
      <c r="A9" s="22">
        <v>6</v>
      </c>
      <c r="B9" s="23">
        <v>0.405827731641</v>
      </c>
      <c r="C9" s="23">
        <v>0.00260753</v>
      </c>
      <c r="D9" s="22" t="s">
        <v>37</v>
      </c>
      <c r="E9" s="24">
        <v>1032</v>
      </c>
      <c r="F9" s="24">
        <v>390</v>
      </c>
      <c r="G9" s="25">
        <v>0.3</v>
      </c>
      <c r="H9" s="23">
        <v>0.00271089286454563</v>
      </c>
      <c r="I9" s="23">
        <v>0.0396401439468118</v>
      </c>
      <c r="J9" s="23">
        <f t="shared" si="0"/>
        <v>0.01125454824</v>
      </c>
      <c r="K9" s="23">
        <f t="shared" si="1"/>
        <v>3.31617210156738</v>
      </c>
      <c r="L9" s="27">
        <f t="shared" si="41"/>
        <v>0.0130160035015786</v>
      </c>
      <c r="M9" s="27">
        <f t="shared" si="2"/>
        <v>3.99169846620311</v>
      </c>
      <c r="N9" s="27">
        <f t="shared" si="22"/>
        <v>0.00659926407516259</v>
      </c>
      <c r="O9" s="27">
        <f t="shared" si="3"/>
        <v>1.53084876306796</v>
      </c>
      <c r="P9" s="27">
        <f t="shared" si="23"/>
        <v>0.0102681319133037</v>
      </c>
      <c r="Q9" s="27">
        <f t="shared" si="4"/>
        <v>2.93787680805347</v>
      </c>
      <c r="R9" s="27">
        <f t="shared" si="24"/>
        <v>0.0238715863276316</v>
      </c>
      <c r="S9" s="27">
        <f t="shared" si="5"/>
        <v>8.15486545797426</v>
      </c>
      <c r="T9" s="27">
        <f t="shared" si="25"/>
        <v>0.00904858405897535</v>
      </c>
      <c r="U9" s="27">
        <f t="shared" si="6"/>
        <v>2.47017447890354</v>
      </c>
      <c r="V9" s="27">
        <f t="shared" si="26"/>
        <v>0.0288987183622893</v>
      </c>
      <c r="W9" s="27">
        <f t="shared" si="7"/>
        <v>10.0827942007529</v>
      </c>
      <c r="X9" s="27">
        <f t="shared" si="27"/>
        <v>0.0102168400716407</v>
      </c>
      <c r="Y9" s="27">
        <f t="shared" si="8"/>
        <v>2.91820614590847</v>
      </c>
      <c r="Z9" s="27">
        <f t="shared" si="28"/>
        <v>0.00850511962630731</v>
      </c>
      <c r="AA9" s="27">
        <f t="shared" si="9"/>
        <v>2.26175331685822</v>
      </c>
      <c r="AB9" s="27">
        <f t="shared" si="29"/>
        <v>0.00869947913588768</v>
      </c>
      <c r="AC9" s="27">
        <f t="shared" si="10"/>
        <v>2.33629110149746</v>
      </c>
      <c r="AD9" s="27">
        <f t="shared" si="30"/>
        <v>0.00855233577819857</v>
      </c>
      <c r="AE9" s="27">
        <f t="shared" si="11"/>
        <v>2.27986093283627</v>
      </c>
      <c r="AF9" s="27">
        <f t="shared" si="31"/>
        <v>0.00905430385439479</v>
      </c>
      <c r="AG9" s="27">
        <f t="shared" si="12"/>
        <v>2.47236804730714</v>
      </c>
      <c r="AH9" s="27">
        <f t="shared" si="32"/>
        <v>0.0178151646383724</v>
      </c>
      <c r="AI9" s="27">
        <f t="shared" si="13"/>
        <v>5.83219929909625</v>
      </c>
      <c r="AJ9" s="27">
        <f t="shared" si="33"/>
        <v>0.0881995910542689</v>
      </c>
      <c r="AK9" s="27">
        <f t="shared" si="14"/>
        <v>32.824957355915</v>
      </c>
      <c r="AL9" s="27">
        <f t="shared" si="34"/>
        <v>0.0112918281321983</v>
      </c>
      <c r="AM9" s="27">
        <f t="shared" si="15"/>
        <v>3.33046911529238</v>
      </c>
      <c r="AN9" s="27">
        <f t="shared" si="35"/>
        <v>0.00939142867325505</v>
      </c>
      <c r="AO9" s="27">
        <f t="shared" si="16"/>
        <v>2.60165699848326</v>
      </c>
      <c r="AP9" s="27">
        <f t="shared" si="36"/>
        <v>0.00730084089222159</v>
      </c>
      <c r="AQ9" s="27">
        <f t="shared" si="17"/>
        <v>1.79990676702534</v>
      </c>
      <c r="AR9" s="27">
        <f t="shared" si="37"/>
        <v>0.0290150484553863</v>
      </c>
      <c r="AS9" s="27">
        <f t="shared" si="18"/>
        <v>10.1274073377435</v>
      </c>
      <c r="AT9" s="27">
        <f t="shared" si="38"/>
        <v>0.014943090245965</v>
      </c>
      <c r="AU9" s="27">
        <f t="shared" si="19"/>
        <v>4.73074528230356</v>
      </c>
      <c r="AV9" s="27">
        <f t="shared" si="39"/>
        <v>0.0108736251407997</v>
      </c>
      <c r="AW9" s="27">
        <f t="shared" si="20"/>
        <v>3.17008630420348</v>
      </c>
      <c r="AX9" s="27">
        <f t="shared" si="40"/>
        <v>0.0213033575301502</v>
      </c>
      <c r="AY9" s="27">
        <f t="shared" si="21"/>
        <v>7.16993765369915</v>
      </c>
    </row>
    <row r="10" spans="1:51">
      <c r="A10" s="22">
        <v>7</v>
      </c>
      <c r="B10" s="23">
        <v>0.601180231963</v>
      </c>
      <c r="C10" s="23">
        <v>0.0185941</v>
      </c>
      <c r="D10" s="22" t="s">
        <v>38</v>
      </c>
      <c r="E10" s="24">
        <v>1721.23003772136</v>
      </c>
      <c r="F10" s="24">
        <v>500</v>
      </c>
      <c r="G10" s="25">
        <v>0.29</v>
      </c>
      <c r="H10" s="23">
        <v>0.0136073595369053</v>
      </c>
      <c r="I10" s="23">
        <v>0.268189396803004</v>
      </c>
      <c r="J10" s="23">
        <f t="shared" si="0"/>
        <v>0.0308530484261554</v>
      </c>
      <c r="K10" s="23">
        <f t="shared" si="1"/>
        <v>0.659292379096347</v>
      </c>
      <c r="L10" s="27">
        <f t="shared" si="41"/>
        <v>0.0213314225617806</v>
      </c>
      <c r="M10" s="27">
        <f t="shared" si="2"/>
        <v>0.147214576762556</v>
      </c>
      <c r="N10" s="27">
        <f t="shared" si="22"/>
        <v>0.0114773115201404</v>
      </c>
      <c r="O10" s="27">
        <f t="shared" si="3"/>
        <v>0.382744444735675</v>
      </c>
      <c r="P10" s="27">
        <f t="shared" si="23"/>
        <v>0.0176079704561458</v>
      </c>
      <c r="Q10" s="27">
        <f t="shared" si="4"/>
        <v>0.0530345401957707</v>
      </c>
      <c r="R10" s="27">
        <f t="shared" si="24"/>
        <v>0.0419384118645037</v>
      </c>
      <c r="S10" s="27">
        <f t="shared" si="5"/>
        <v>1.25546877044351</v>
      </c>
      <c r="T10" s="27">
        <f t="shared" si="25"/>
        <v>0.0163145493456043</v>
      </c>
      <c r="U10" s="27">
        <f t="shared" si="6"/>
        <v>0.122595374575574</v>
      </c>
      <c r="V10" s="27">
        <f t="shared" si="26"/>
        <v>0.0504917009642432</v>
      </c>
      <c r="W10" s="27">
        <f t="shared" si="7"/>
        <v>1.71546893714905</v>
      </c>
      <c r="X10" s="27">
        <f t="shared" si="27"/>
        <v>0.0178010781601151</v>
      </c>
      <c r="Y10" s="27">
        <f t="shared" si="8"/>
        <v>0.0426491112710433</v>
      </c>
      <c r="Z10" s="27">
        <f t="shared" si="28"/>
        <v>0.0141111561726909</v>
      </c>
      <c r="AA10" s="27">
        <f t="shared" si="9"/>
        <v>0.241094961698017</v>
      </c>
      <c r="AB10" s="27">
        <f t="shared" si="29"/>
        <v>0.0149186037421764</v>
      </c>
      <c r="AC10" s="27">
        <f t="shared" si="10"/>
        <v>0.197670027472349</v>
      </c>
      <c r="AD10" s="27">
        <f t="shared" si="30"/>
        <v>0.0143893944317303</v>
      </c>
      <c r="AE10" s="27">
        <f t="shared" si="11"/>
        <v>0.226131168933678</v>
      </c>
      <c r="AF10" s="27">
        <f t="shared" si="31"/>
        <v>0.0155594594987147</v>
      </c>
      <c r="AG10" s="27">
        <f t="shared" si="12"/>
        <v>0.163204484287234</v>
      </c>
      <c r="AH10" s="27">
        <f t="shared" si="32"/>
        <v>0.0291151179649168</v>
      </c>
      <c r="AI10" s="27">
        <f t="shared" si="13"/>
        <v>0.565825609463043</v>
      </c>
      <c r="AJ10" s="27">
        <f t="shared" si="33"/>
        <v>0.148887389093506</v>
      </c>
      <c r="AK10" s="27">
        <f t="shared" si="14"/>
        <v>7.00723826877912</v>
      </c>
      <c r="AL10" s="27">
        <f t="shared" si="34"/>
        <v>0.0202236239612987</v>
      </c>
      <c r="AM10" s="27">
        <f t="shared" si="15"/>
        <v>0.0876366138344245</v>
      </c>
      <c r="AN10" s="27">
        <f t="shared" si="35"/>
        <v>0.0168662872036809</v>
      </c>
      <c r="AO10" s="27">
        <f t="shared" si="16"/>
        <v>0.0929226365524073</v>
      </c>
      <c r="AP10" s="27">
        <f t="shared" si="36"/>
        <v>0.0135265552191675</v>
      </c>
      <c r="AQ10" s="27">
        <f t="shared" si="17"/>
        <v>0.272535093434611</v>
      </c>
      <c r="AR10" s="27">
        <f t="shared" si="37"/>
        <v>0.0627709528569029</v>
      </c>
      <c r="AS10" s="27">
        <f t="shared" si="18"/>
        <v>2.37585324683114</v>
      </c>
      <c r="AT10" s="27">
        <f t="shared" si="38"/>
        <v>0.0269423129193123</v>
      </c>
      <c r="AU10" s="27">
        <f t="shared" si="19"/>
        <v>0.44897106712948</v>
      </c>
      <c r="AV10" s="27">
        <f t="shared" si="39"/>
        <v>0.0198430381248349</v>
      </c>
      <c r="AW10" s="27">
        <f t="shared" si="20"/>
        <v>0.0671685171551661</v>
      </c>
      <c r="AX10" s="27">
        <f t="shared" si="40"/>
        <v>0.0307066815021552</v>
      </c>
      <c r="AY10" s="27">
        <f t="shared" si="21"/>
        <v>0.651420692701193</v>
      </c>
    </row>
    <row r="11" spans="1:51">
      <c r="A11" s="22">
        <v>8</v>
      </c>
      <c r="B11" s="23">
        <v>1.16646832344</v>
      </c>
      <c r="C11" s="23">
        <v>0.102</v>
      </c>
      <c r="D11" s="22" t="s">
        <v>20</v>
      </c>
      <c r="E11" s="24">
        <v>2085</v>
      </c>
      <c r="F11" s="24">
        <v>723</v>
      </c>
      <c r="G11" s="25">
        <v>0.33</v>
      </c>
      <c r="H11" s="23">
        <v>0.095689190058149</v>
      </c>
      <c r="I11" s="23">
        <v>0.061875186410809</v>
      </c>
      <c r="J11" s="23">
        <f t="shared" si="0"/>
        <v>0.0781451104905</v>
      </c>
      <c r="K11" s="23">
        <f t="shared" si="1"/>
        <v>0.233871465779412</v>
      </c>
      <c r="L11" s="27">
        <f t="shared" si="41"/>
        <v>0.0477416471671851</v>
      </c>
      <c r="M11" s="27">
        <f t="shared" si="2"/>
        <v>0.531944635615832</v>
      </c>
      <c r="N11" s="27">
        <f t="shared" si="22"/>
        <v>0.0291907354626455</v>
      </c>
      <c r="O11" s="27">
        <f t="shared" si="3"/>
        <v>0.713816318993671</v>
      </c>
      <c r="P11" s="27">
        <f t="shared" si="23"/>
        <v>0.0437300222251865</v>
      </c>
      <c r="Q11" s="27">
        <f t="shared" si="4"/>
        <v>0.571274291909936</v>
      </c>
      <c r="R11" s="27">
        <f t="shared" si="24"/>
        <v>0.108496333593093</v>
      </c>
      <c r="S11" s="27">
        <f t="shared" si="5"/>
        <v>0.0636895450303281</v>
      </c>
      <c r="T11" s="27">
        <f t="shared" si="25"/>
        <v>0.0440937939957777</v>
      </c>
      <c r="U11" s="27">
        <f t="shared" si="6"/>
        <v>0.567707902002179</v>
      </c>
      <c r="V11" s="27">
        <f t="shared" si="26"/>
        <v>0.129417476632523</v>
      </c>
      <c r="W11" s="27">
        <f t="shared" si="7"/>
        <v>0.268798790514932</v>
      </c>
      <c r="X11" s="27">
        <f t="shared" si="27"/>
        <v>0.0454124955937733</v>
      </c>
      <c r="Y11" s="27">
        <f t="shared" si="8"/>
        <v>0.554779454963007</v>
      </c>
      <c r="Z11" s="27">
        <f t="shared" si="28"/>
        <v>0.0331475978965265</v>
      </c>
      <c r="AA11" s="27">
        <f t="shared" si="9"/>
        <v>0.675023550034054</v>
      </c>
      <c r="AB11" s="27">
        <f t="shared" si="29"/>
        <v>0.0370533401009816</v>
      </c>
      <c r="AC11" s="27">
        <f t="shared" si="10"/>
        <v>0.636731959794298</v>
      </c>
      <c r="AD11" s="27">
        <f t="shared" si="30"/>
        <v>0.0346082859813077</v>
      </c>
      <c r="AE11" s="27">
        <f t="shared" si="11"/>
        <v>0.660703078614631</v>
      </c>
      <c r="AF11" s="27">
        <f t="shared" si="31"/>
        <v>0.0387810347150535</v>
      </c>
      <c r="AG11" s="27">
        <f t="shared" si="12"/>
        <v>0.619793777303397</v>
      </c>
      <c r="AH11" s="27">
        <f t="shared" si="32"/>
        <v>0.0666735955914012</v>
      </c>
      <c r="AI11" s="27">
        <f t="shared" si="13"/>
        <v>0.346337298123518</v>
      </c>
      <c r="AJ11" s="27">
        <f t="shared" si="33"/>
        <v>0.36009208961692</v>
      </c>
      <c r="AK11" s="27">
        <f t="shared" si="14"/>
        <v>2.53031460408745</v>
      </c>
      <c r="AL11" s="27">
        <f t="shared" si="34"/>
        <v>0.0540468265547752</v>
      </c>
      <c r="AM11" s="27">
        <f t="shared" si="15"/>
        <v>0.470129151423773</v>
      </c>
      <c r="AN11" s="27">
        <f t="shared" si="35"/>
        <v>0.0452838346237033</v>
      </c>
      <c r="AO11" s="27">
        <f t="shared" si="16"/>
        <v>0.556040837022516</v>
      </c>
      <c r="AP11" s="27">
        <f t="shared" si="36"/>
        <v>0.0369105571586119</v>
      </c>
      <c r="AQ11" s="27">
        <f t="shared" si="17"/>
        <v>0.638131792562628</v>
      </c>
      <c r="AR11" s="27">
        <f t="shared" si="37"/>
        <v>0.232901629264926</v>
      </c>
      <c r="AS11" s="27">
        <f t="shared" si="18"/>
        <v>1.28334930651888</v>
      </c>
      <c r="AT11" s="27">
        <f t="shared" si="38"/>
        <v>0.0728177512273129</v>
      </c>
      <c r="AU11" s="27">
        <f t="shared" si="19"/>
        <v>0.286100478163599</v>
      </c>
      <c r="AV11" s="27">
        <f t="shared" si="39"/>
        <v>0.0547328558379142</v>
      </c>
      <c r="AW11" s="27">
        <f t="shared" si="20"/>
        <v>0.463403374138096</v>
      </c>
      <c r="AX11" s="27">
        <f t="shared" si="40"/>
        <v>0.0568938746515849</v>
      </c>
      <c r="AY11" s="27">
        <f t="shared" si="21"/>
        <v>0.44221691518054</v>
      </c>
    </row>
    <row r="12" spans="1:51">
      <c r="A12" s="22">
        <v>9</v>
      </c>
      <c r="B12" s="23">
        <v>1.62645640674</v>
      </c>
      <c r="C12" s="23">
        <v>0.0717637</v>
      </c>
      <c r="D12" s="22" t="s">
        <v>123</v>
      </c>
      <c r="E12" s="24">
        <v>3163.23074171757</v>
      </c>
      <c r="F12" s="24">
        <v>578</v>
      </c>
      <c r="G12" s="25">
        <v>0.18</v>
      </c>
      <c r="H12" s="23">
        <v>0.0690179549796295</v>
      </c>
      <c r="I12" s="23">
        <v>0.0382609177114687</v>
      </c>
      <c r="J12" s="23">
        <f t="shared" si="0"/>
        <v>0.0757714686626152</v>
      </c>
      <c r="K12" s="23">
        <f t="shared" si="1"/>
        <v>0.0558467395440205</v>
      </c>
      <c r="L12" s="27">
        <f t="shared" si="41"/>
        <v>0.0717618763876368</v>
      </c>
      <c r="M12" s="27">
        <f t="shared" si="2"/>
        <v>2.54113481218738e-5</v>
      </c>
      <c r="N12" s="27">
        <f t="shared" si="22"/>
        <v>0.0466187444716116</v>
      </c>
      <c r="O12" s="27">
        <f t="shared" si="3"/>
        <v>0.350385438994762</v>
      </c>
      <c r="P12" s="27">
        <f t="shared" si="23"/>
        <v>0.0690100543749883</v>
      </c>
      <c r="Q12" s="27">
        <f t="shared" si="4"/>
        <v>0.0383710096471009</v>
      </c>
      <c r="R12" s="27">
        <f t="shared" si="24"/>
        <v>0.174759540335998</v>
      </c>
      <c r="S12" s="27">
        <f t="shared" si="5"/>
        <v>1.43520805554894</v>
      </c>
      <c r="T12" s="27">
        <f t="shared" si="25"/>
        <v>0.0725991750287291</v>
      </c>
      <c r="U12" s="27">
        <f t="shared" si="6"/>
        <v>0.011642028333671</v>
      </c>
      <c r="V12" s="27">
        <f t="shared" si="26"/>
        <v>0.207490198622778</v>
      </c>
      <c r="W12" s="27">
        <f t="shared" si="7"/>
        <v>1.8912973916169</v>
      </c>
      <c r="X12" s="27">
        <f t="shared" si="27"/>
        <v>0.0726365158292044</v>
      </c>
      <c r="Y12" s="27">
        <f t="shared" si="8"/>
        <v>0.012162358256394</v>
      </c>
      <c r="Z12" s="27">
        <f t="shared" si="28"/>
        <v>0.0508695267470739</v>
      </c>
      <c r="AA12" s="27">
        <f t="shared" si="9"/>
        <v>0.291152396726006</v>
      </c>
      <c r="AB12" s="27">
        <f t="shared" si="29"/>
        <v>0.0584755709867711</v>
      </c>
      <c r="AC12" s="27">
        <f t="shared" si="10"/>
        <v>0.185165048809201</v>
      </c>
      <c r="AD12" s="27">
        <f t="shared" si="30"/>
        <v>0.0537434175296817</v>
      </c>
      <c r="AE12" s="27">
        <f t="shared" si="11"/>
        <v>0.251105816315467</v>
      </c>
      <c r="AF12" s="27">
        <f t="shared" si="31"/>
        <v>0.0613100484038514</v>
      </c>
      <c r="AG12" s="27">
        <f t="shared" si="12"/>
        <v>0.145667678731011</v>
      </c>
      <c r="AH12" s="27">
        <f t="shared" si="32"/>
        <v>0.101021944558353</v>
      </c>
      <c r="AI12" s="27">
        <f t="shared" si="13"/>
        <v>0.407702564922837</v>
      </c>
      <c r="AJ12" s="27">
        <f t="shared" si="33"/>
        <v>0.560752829224746</v>
      </c>
      <c r="AK12" s="27">
        <f t="shared" si="14"/>
        <v>6.81387845421495</v>
      </c>
      <c r="AL12" s="27">
        <f t="shared" si="34"/>
        <v>0.0884853623881953</v>
      </c>
      <c r="AM12" s="27">
        <f t="shared" si="15"/>
        <v>0.233010036943403</v>
      </c>
      <c r="AN12" s="27">
        <f t="shared" si="35"/>
        <v>0.074311104750902</v>
      </c>
      <c r="AO12" s="27">
        <f t="shared" si="16"/>
        <v>0.0354971211197583</v>
      </c>
      <c r="AP12" s="27">
        <f t="shared" si="36"/>
        <v>0.0417966767404045</v>
      </c>
      <c r="AQ12" s="27">
        <f t="shared" si="17"/>
        <v>0.417579127882139</v>
      </c>
      <c r="AR12" s="27">
        <f t="shared" si="37"/>
        <v>0.450808019900401</v>
      </c>
      <c r="AS12" s="27">
        <f t="shared" si="18"/>
        <v>5.28183914570181</v>
      </c>
      <c r="AT12" s="27">
        <f t="shared" si="38"/>
        <v>0.119892351904587</v>
      </c>
      <c r="AU12" s="27">
        <f t="shared" si="19"/>
        <v>0.670654549648177</v>
      </c>
      <c r="AV12" s="27">
        <f t="shared" si="39"/>
        <v>0.0910404653917629</v>
      </c>
      <c r="AW12" s="27">
        <f t="shared" si="20"/>
        <v>0.268614430300597</v>
      </c>
      <c r="AX12" s="27">
        <f t="shared" si="40"/>
        <v>0.0775152003500699</v>
      </c>
      <c r="AY12" s="27">
        <f t="shared" si="21"/>
        <v>0.080144980680621</v>
      </c>
    </row>
    <row r="13" spans="1:51">
      <c r="A13" s="22">
        <v>10</v>
      </c>
      <c r="B13" s="23">
        <v>1.30909117691</v>
      </c>
      <c r="C13" s="23">
        <v>0.0581897</v>
      </c>
      <c r="D13" s="22" t="s">
        <v>40</v>
      </c>
      <c r="E13" s="24">
        <v>2117.44827316095</v>
      </c>
      <c r="F13" s="24">
        <v>816</v>
      </c>
      <c r="G13" s="25">
        <v>0.39</v>
      </c>
      <c r="H13" s="23">
        <v>0.0591337965847293</v>
      </c>
      <c r="I13" s="23">
        <v>0.0162244621424287</v>
      </c>
      <c r="J13" s="23">
        <f t="shared" si="0"/>
        <v>0.101090951199706</v>
      </c>
      <c r="K13" s="23">
        <f t="shared" si="1"/>
        <v>0.737265378575686</v>
      </c>
      <c r="L13" s="27">
        <f t="shared" si="41"/>
        <v>0.0546906564063662</v>
      </c>
      <c r="M13" s="27">
        <f t="shared" si="2"/>
        <v>0.0601316658039797</v>
      </c>
      <c r="N13" s="27">
        <f t="shared" si="22"/>
        <v>0.0343397055166649</v>
      </c>
      <c r="O13" s="27">
        <f t="shared" si="3"/>
        <v>0.409866256112939</v>
      </c>
      <c r="P13" s="27">
        <f t="shared" si="23"/>
        <v>0.0512309898389571</v>
      </c>
      <c r="Q13" s="27">
        <f t="shared" si="4"/>
        <v>0.119586630641554</v>
      </c>
      <c r="R13" s="27">
        <f t="shared" si="24"/>
        <v>0.128013002280067</v>
      </c>
      <c r="S13" s="27">
        <f t="shared" si="5"/>
        <v>1.1999254555371</v>
      </c>
      <c r="T13" s="27">
        <f t="shared" si="25"/>
        <v>0.0524231228124631</v>
      </c>
      <c r="U13" s="27">
        <f t="shared" si="6"/>
        <v>0.0990996205090754</v>
      </c>
      <c r="V13" s="27">
        <f t="shared" si="26"/>
        <v>0.152451110173769</v>
      </c>
      <c r="W13" s="27">
        <f t="shared" si="7"/>
        <v>1.61989854173108</v>
      </c>
      <c r="X13" s="27">
        <f t="shared" si="27"/>
        <v>0.0534511857545433</v>
      </c>
      <c r="Y13" s="27">
        <f t="shared" si="8"/>
        <v>0.0814321820778712</v>
      </c>
      <c r="Z13" s="27">
        <f t="shared" si="28"/>
        <v>0.0384589096487983</v>
      </c>
      <c r="AA13" s="27">
        <f t="shared" si="9"/>
        <v>0.339077024820573</v>
      </c>
      <c r="AB13" s="27">
        <f t="shared" si="29"/>
        <v>0.0434095637474532</v>
      </c>
      <c r="AC13" s="27">
        <f t="shared" si="10"/>
        <v>0.253999182888842</v>
      </c>
      <c r="AD13" s="27">
        <f t="shared" si="30"/>
        <v>0.0403188788909455</v>
      </c>
      <c r="AE13" s="27">
        <f t="shared" si="11"/>
        <v>0.307113133579559</v>
      </c>
      <c r="AF13" s="27">
        <f t="shared" si="31"/>
        <v>0.0454614166318365</v>
      </c>
      <c r="AG13" s="27">
        <f t="shared" si="12"/>
        <v>0.218737738262329</v>
      </c>
      <c r="AH13" s="27">
        <f t="shared" si="32"/>
        <v>0.0770149537999121</v>
      </c>
      <c r="AI13" s="27">
        <f t="shared" si="13"/>
        <v>0.323515223483058</v>
      </c>
      <c r="AJ13" s="27">
        <f t="shared" si="33"/>
        <v>0.419916318409674</v>
      </c>
      <c r="AK13" s="27">
        <f t="shared" si="14"/>
        <v>6.21633413490143</v>
      </c>
      <c r="AL13" s="27">
        <f t="shared" si="34"/>
        <v>0.0641304697063873</v>
      </c>
      <c r="AM13" s="27">
        <f t="shared" si="15"/>
        <v>0.102093148897267</v>
      </c>
      <c r="AN13" s="27">
        <f t="shared" si="35"/>
        <v>0.0537758947949451</v>
      </c>
      <c r="AO13" s="27">
        <f t="shared" si="16"/>
        <v>0.0758520013860676</v>
      </c>
      <c r="AP13" s="27">
        <f t="shared" si="36"/>
        <v>0.046415136768521</v>
      </c>
      <c r="AQ13" s="27">
        <f t="shared" si="17"/>
        <v>0.202347893724818</v>
      </c>
      <c r="AR13" s="27">
        <f t="shared" si="37"/>
        <v>0.292838280969516</v>
      </c>
      <c r="AS13" s="27">
        <f t="shared" si="18"/>
        <v>4.03247621090186</v>
      </c>
      <c r="AT13" s="27">
        <f t="shared" si="38"/>
        <v>0.0865730428160104</v>
      </c>
      <c r="AU13" s="27">
        <f t="shared" si="19"/>
        <v>0.487772626702155</v>
      </c>
      <c r="AV13" s="27">
        <f t="shared" si="39"/>
        <v>0.065302755155751</v>
      </c>
      <c r="AW13" s="27">
        <f t="shared" si="20"/>
        <v>0.122239075914655</v>
      </c>
      <c r="AX13" s="27">
        <f t="shared" si="40"/>
        <v>0.0633396574503114</v>
      </c>
      <c r="AY13" s="27">
        <f t="shared" si="21"/>
        <v>0.0885029042994108</v>
      </c>
    </row>
    <row r="14" spans="1:51">
      <c r="A14" s="22">
        <v>11</v>
      </c>
      <c r="B14" s="23">
        <v>5.48514656541</v>
      </c>
      <c r="C14" s="23">
        <v>0.377392</v>
      </c>
      <c r="D14" s="22" t="s">
        <v>41</v>
      </c>
      <c r="E14" s="24">
        <v>4283.94529686947</v>
      </c>
      <c r="F14" s="24">
        <v>1500</v>
      </c>
      <c r="G14" s="25">
        <v>0.35</v>
      </c>
      <c r="H14" s="23">
        <v>0.40317840100092</v>
      </c>
      <c r="I14" s="23">
        <v>0.0683278951353509</v>
      </c>
      <c r="J14" s="23">
        <f t="shared" si="0"/>
        <v>0.691107475017467</v>
      </c>
      <c r="K14" s="23">
        <f t="shared" si="1"/>
        <v>0.831272191825654</v>
      </c>
      <c r="L14" s="27">
        <f t="shared" si="41"/>
        <v>0.303995364262609</v>
      </c>
      <c r="M14" s="27">
        <f t="shared" si="2"/>
        <v>0.194483814541354</v>
      </c>
      <c r="N14" s="27">
        <f t="shared" si="22"/>
        <v>0.258265654844175</v>
      </c>
      <c r="O14" s="27">
        <f t="shared" si="3"/>
        <v>0.315656784340487</v>
      </c>
      <c r="P14" s="27">
        <f t="shared" si="23"/>
        <v>0.365986611145576</v>
      </c>
      <c r="Q14" s="27">
        <f t="shared" si="4"/>
        <v>0.0302215967864285</v>
      </c>
      <c r="R14" s="27">
        <f t="shared" si="24"/>
        <v>0.998884292533752</v>
      </c>
      <c r="S14" s="27">
        <f t="shared" si="5"/>
        <v>1.64680833863397</v>
      </c>
      <c r="T14" s="27">
        <f t="shared" si="25"/>
        <v>0.449624946596774</v>
      </c>
      <c r="U14" s="27">
        <f t="shared" si="6"/>
        <v>0.191400312133733</v>
      </c>
      <c r="V14" s="27">
        <f t="shared" si="26"/>
        <v>1.16595190212119</v>
      </c>
      <c r="W14" s="27">
        <f t="shared" si="7"/>
        <v>2.08949819318159</v>
      </c>
      <c r="X14" s="27">
        <f t="shared" si="27"/>
        <v>0.404659404160498</v>
      </c>
      <c r="Y14" s="27">
        <f t="shared" si="8"/>
        <v>0.0722522050295141</v>
      </c>
      <c r="Z14" s="27">
        <f t="shared" si="28"/>
        <v>0.243592031679524</v>
      </c>
      <c r="AA14" s="27">
        <f t="shared" si="9"/>
        <v>0.354538433036408</v>
      </c>
      <c r="AB14" s="27">
        <f t="shared" si="29"/>
        <v>0.310155933614081</v>
      </c>
      <c r="AC14" s="27">
        <f t="shared" si="10"/>
        <v>0.178159755336413</v>
      </c>
      <c r="AD14" s="27">
        <f t="shared" si="30"/>
        <v>0.26873580334798</v>
      </c>
      <c r="AE14" s="27">
        <f t="shared" si="11"/>
        <v>0.287913354421981</v>
      </c>
      <c r="AF14" s="27">
        <f t="shared" si="31"/>
        <v>0.32729200356011</v>
      </c>
      <c r="AG14" s="27">
        <f t="shared" si="12"/>
        <v>0.132753202081365</v>
      </c>
      <c r="AH14" s="27">
        <f t="shared" si="32"/>
        <v>0.461687360603395</v>
      </c>
      <c r="AI14" s="27">
        <f t="shared" si="13"/>
        <v>0.223362870976055</v>
      </c>
      <c r="AJ14" s="27">
        <f t="shared" si="33"/>
        <v>2.83273839754911</v>
      </c>
      <c r="AK14" s="27">
        <f t="shared" si="14"/>
        <v>6.50609021269425</v>
      </c>
      <c r="AL14" s="27">
        <f t="shared" si="34"/>
        <v>0.536809039178989</v>
      </c>
      <c r="AM14" s="27">
        <f t="shared" si="15"/>
        <v>0.422417643137609</v>
      </c>
      <c r="AN14" s="27">
        <f t="shared" si="35"/>
        <v>0.454666517685765</v>
      </c>
      <c r="AO14" s="27">
        <f t="shared" si="16"/>
        <v>0.204759289242394</v>
      </c>
      <c r="AP14" s="27">
        <f t="shared" si="36"/>
        <v>0.348306806903535</v>
      </c>
      <c r="AQ14" s="27">
        <f t="shared" si="17"/>
        <v>0.0770689179857151</v>
      </c>
      <c r="AR14" s="27">
        <f t="shared" si="37"/>
        <v>5.08671208062359</v>
      </c>
      <c r="AS14" s="27">
        <f t="shared" si="18"/>
        <v>12.4785901148503</v>
      </c>
      <c r="AT14" s="27">
        <f t="shared" si="38"/>
        <v>0.742523483236958</v>
      </c>
      <c r="AU14" s="27">
        <f t="shared" si="19"/>
        <v>0.967512515466564</v>
      </c>
      <c r="AV14" s="27">
        <f t="shared" si="39"/>
        <v>0.585276543596606</v>
      </c>
      <c r="AW14" s="27">
        <f t="shared" si="20"/>
        <v>0.550845125483863</v>
      </c>
      <c r="AX14" s="27">
        <f t="shared" si="40"/>
        <v>0.24020810362376</v>
      </c>
      <c r="AY14" s="27">
        <f t="shared" si="21"/>
        <v>0.363505046148939</v>
      </c>
    </row>
    <row r="15" spans="1:51">
      <c r="A15" s="22">
        <v>12</v>
      </c>
      <c r="B15" s="23">
        <v>0.583252183552</v>
      </c>
      <c r="C15" s="23">
        <v>0.00828</v>
      </c>
      <c r="D15" s="22" t="s">
        <v>21</v>
      </c>
      <c r="E15" s="24">
        <v>1774.91426629638</v>
      </c>
      <c r="F15" s="24">
        <v>380</v>
      </c>
      <c r="G15" s="25">
        <v>0.21</v>
      </c>
      <c r="H15" s="23">
        <v>0.00846791839163002</v>
      </c>
      <c r="I15" s="23">
        <v>0.0226954579263314</v>
      </c>
      <c r="J15" s="23">
        <f t="shared" si="0"/>
        <v>0.0183765393578142</v>
      </c>
      <c r="K15" s="23">
        <f t="shared" si="1"/>
        <v>1.21938881133022</v>
      </c>
      <c r="L15" s="27">
        <f t="shared" si="41"/>
        <v>0.0208049046017651</v>
      </c>
      <c r="M15" s="27">
        <f t="shared" si="2"/>
        <v>1.51266963789433</v>
      </c>
      <c r="N15" s="27">
        <f t="shared" si="22"/>
        <v>0.0109982450748327</v>
      </c>
      <c r="O15" s="27">
        <f t="shared" si="3"/>
        <v>0.328290467974968</v>
      </c>
      <c r="P15" s="27">
        <f t="shared" si="23"/>
        <v>0.0168913573096368</v>
      </c>
      <c r="Q15" s="27">
        <f t="shared" si="4"/>
        <v>1.0400189987484</v>
      </c>
      <c r="R15" s="27">
        <f t="shared" si="24"/>
        <v>0.0401566330462316</v>
      </c>
      <c r="S15" s="27">
        <f t="shared" si="5"/>
        <v>3.84983490896517</v>
      </c>
      <c r="T15" s="27">
        <f t="shared" si="25"/>
        <v>0.0155902329465624</v>
      </c>
      <c r="U15" s="27">
        <f t="shared" si="6"/>
        <v>0.882878375188699</v>
      </c>
      <c r="V15" s="27">
        <f t="shared" si="26"/>
        <v>0.0483670265829371</v>
      </c>
      <c r="W15" s="27">
        <f t="shared" si="7"/>
        <v>4.84142833127259</v>
      </c>
      <c r="X15" s="27">
        <f t="shared" si="27"/>
        <v>0.0170556803532335</v>
      </c>
      <c r="Y15" s="27">
        <f t="shared" si="8"/>
        <v>1.05986477696057</v>
      </c>
      <c r="Z15" s="27">
        <f t="shared" si="28"/>
        <v>0.0135713266924616</v>
      </c>
      <c r="AA15" s="27">
        <f t="shared" si="9"/>
        <v>0.639049117447052</v>
      </c>
      <c r="AB15" s="27">
        <f t="shared" si="29"/>
        <v>0.0143113997197698</v>
      </c>
      <c r="AC15" s="27">
        <f t="shared" si="10"/>
        <v>0.728429917846589</v>
      </c>
      <c r="AD15" s="27">
        <f t="shared" si="30"/>
        <v>0.0138240133295405</v>
      </c>
      <c r="AE15" s="27">
        <f t="shared" si="11"/>
        <v>0.669566827239192</v>
      </c>
      <c r="AF15" s="27">
        <f t="shared" si="31"/>
        <v>0.014923777089471</v>
      </c>
      <c r="AG15" s="27">
        <f t="shared" si="12"/>
        <v>0.802388537375722</v>
      </c>
      <c r="AH15" s="27">
        <f t="shared" si="32"/>
        <v>0.0280338765270596</v>
      </c>
      <c r="AI15" s="27">
        <f t="shared" si="13"/>
        <v>2.38573388007966</v>
      </c>
      <c r="AJ15" s="27">
        <f t="shared" si="33"/>
        <v>0.143001006706167</v>
      </c>
      <c r="AK15" s="27">
        <f t="shared" si="14"/>
        <v>16.2706529838366</v>
      </c>
      <c r="AL15" s="27">
        <f t="shared" si="34"/>
        <v>0.0193357003471457</v>
      </c>
      <c r="AM15" s="27">
        <f t="shared" si="15"/>
        <v>1.33522951052485</v>
      </c>
      <c r="AN15" s="27">
        <f t="shared" si="35"/>
        <v>0.0161223556448719</v>
      </c>
      <c r="AO15" s="27">
        <f t="shared" si="16"/>
        <v>0.947144401554582</v>
      </c>
      <c r="AP15" s="27">
        <f t="shared" si="36"/>
        <v>0.0102535733868442</v>
      </c>
      <c r="AQ15" s="27">
        <f t="shared" si="17"/>
        <v>0.238354273773449</v>
      </c>
      <c r="AR15" s="27">
        <f t="shared" si="37"/>
        <v>0.0591371012702436</v>
      </c>
      <c r="AS15" s="27">
        <f t="shared" si="18"/>
        <v>6.14216198915985</v>
      </c>
      <c r="AT15" s="27">
        <f t="shared" si="38"/>
        <v>0.0257461561231802</v>
      </c>
      <c r="AU15" s="27">
        <f t="shared" si="19"/>
        <v>2.10943914531162</v>
      </c>
      <c r="AV15" s="27">
        <f t="shared" si="39"/>
        <v>0.0189444515151913</v>
      </c>
      <c r="AW15" s="27">
        <f t="shared" si="20"/>
        <v>1.28797723613422</v>
      </c>
      <c r="AX15" s="27">
        <f t="shared" si="40"/>
        <v>0.0298538048142767</v>
      </c>
      <c r="AY15" s="27">
        <f t="shared" si="21"/>
        <v>2.60553198240057</v>
      </c>
    </row>
    <row r="16" spans="1:51">
      <c r="A16" s="22">
        <v>13</v>
      </c>
      <c r="B16" s="23">
        <v>2.13833352697</v>
      </c>
      <c r="C16" s="23">
        <v>0.1036</v>
      </c>
      <c r="D16" s="22" t="s">
        <v>124</v>
      </c>
      <c r="E16" s="24">
        <v>3296.9861153095</v>
      </c>
      <c r="F16" s="24">
        <v>730</v>
      </c>
      <c r="G16" s="25">
        <v>0.22</v>
      </c>
      <c r="H16" s="23">
        <v>0.111376551278314</v>
      </c>
      <c r="I16" s="23">
        <v>0.0750632362771637</v>
      </c>
      <c r="J16" s="23">
        <f t="shared" si="0"/>
        <v>0.125974311690833</v>
      </c>
      <c r="K16" s="23">
        <f t="shared" si="1"/>
        <v>0.215968259564021</v>
      </c>
      <c r="L16" s="27">
        <f t="shared" si="41"/>
        <v>0.0993112683561208</v>
      </c>
      <c r="M16" s="27">
        <f t="shared" si="2"/>
        <v>0.0413970235895679</v>
      </c>
      <c r="N16" s="27">
        <f t="shared" si="22"/>
        <v>0.0685351096453003</v>
      </c>
      <c r="O16" s="27">
        <f t="shared" si="3"/>
        <v>0.338464192612931</v>
      </c>
      <c r="P16" s="27">
        <f t="shared" si="23"/>
        <v>0.100461302178524</v>
      </c>
      <c r="Q16" s="27">
        <f t="shared" si="4"/>
        <v>0.0302963110181101</v>
      </c>
      <c r="R16" s="27">
        <f t="shared" si="24"/>
        <v>0.258730388841222</v>
      </c>
      <c r="S16" s="27">
        <f t="shared" si="5"/>
        <v>1.49739757568747</v>
      </c>
      <c r="T16" s="27">
        <f t="shared" si="25"/>
        <v>0.109441292225554</v>
      </c>
      <c r="U16" s="27">
        <f t="shared" si="6"/>
        <v>0.0563831295902864</v>
      </c>
      <c r="V16" s="27">
        <f t="shared" si="26"/>
        <v>0.306013419350271</v>
      </c>
      <c r="W16" s="27">
        <f t="shared" si="7"/>
        <v>1.95379748407597</v>
      </c>
      <c r="X16" s="27">
        <f t="shared" si="27"/>
        <v>0.106918824397508</v>
      </c>
      <c r="Y16" s="27">
        <f t="shared" si="8"/>
        <v>0.0320349845319329</v>
      </c>
      <c r="Z16" s="27">
        <f t="shared" si="28"/>
        <v>0.0723705973592055</v>
      </c>
      <c r="AA16" s="27">
        <f t="shared" si="9"/>
        <v>0.301442110432379</v>
      </c>
      <c r="AB16" s="27">
        <f t="shared" si="29"/>
        <v>0.0851280701508716</v>
      </c>
      <c r="AC16" s="27">
        <f t="shared" si="10"/>
        <v>0.178300481169194</v>
      </c>
      <c r="AD16" s="27">
        <f t="shared" si="30"/>
        <v>0.0772076253435759</v>
      </c>
      <c r="AE16" s="27">
        <f t="shared" si="11"/>
        <v>0.254752651123785</v>
      </c>
      <c r="AF16" s="27">
        <f t="shared" si="31"/>
        <v>0.0893840010537593</v>
      </c>
      <c r="AG16" s="27">
        <f t="shared" si="12"/>
        <v>0.137220067048655</v>
      </c>
      <c r="AH16" s="27">
        <f t="shared" si="32"/>
        <v>0.142218795504119</v>
      </c>
      <c r="AI16" s="27">
        <f t="shared" si="13"/>
        <v>0.372768296371809</v>
      </c>
      <c r="AJ16" s="27">
        <f t="shared" si="33"/>
        <v>0.807429451117304</v>
      </c>
      <c r="AK16" s="27">
        <f t="shared" si="14"/>
        <v>6.79372057063034</v>
      </c>
      <c r="AL16" s="27">
        <f t="shared" si="34"/>
        <v>0.132770584970936</v>
      </c>
      <c r="AM16" s="27">
        <f t="shared" si="15"/>
        <v>0.28156935300131</v>
      </c>
      <c r="AN16" s="27">
        <f t="shared" si="35"/>
        <v>0.11171588088259</v>
      </c>
      <c r="AO16" s="27">
        <f t="shared" si="16"/>
        <v>0.0783386185578169</v>
      </c>
      <c r="AP16" s="27">
        <f t="shared" si="36"/>
        <v>0.0682769895161521</v>
      </c>
      <c r="AQ16" s="27">
        <f t="shared" si="17"/>
        <v>0.340955699651041</v>
      </c>
      <c r="AR16" s="27">
        <f t="shared" si="37"/>
        <v>0.777120011530012</v>
      </c>
      <c r="AS16" s="27">
        <f t="shared" si="18"/>
        <v>6.50115841245185</v>
      </c>
      <c r="AT16" s="27">
        <f t="shared" si="38"/>
        <v>0.180734476875343</v>
      </c>
      <c r="AU16" s="27">
        <f t="shared" si="19"/>
        <v>0.74454128258053</v>
      </c>
      <c r="AV16" s="27">
        <f t="shared" si="39"/>
        <v>0.138398750568872</v>
      </c>
      <c r="AW16" s="27">
        <f t="shared" si="20"/>
        <v>0.335895275761316</v>
      </c>
      <c r="AX16" s="27">
        <f t="shared" si="40"/>
        <v>0.0999882836602327</v>
      </c>
      <c r="AY16" s="27">
        <f t="shared" si="21"/>
        <v>0.0348621268317311</v>
      </c>
    </row>
    <row r="17" spans="1:51">
      <c r="A17" s="22">
        <v>14</v>
      </c>
      <c r="B17" s="23">
        <v>0.917430820172</v>
      </c>
      <c r="C17" s="23">
        <v>0.0361</v>
      </c>
      <c r="D17" s="22" t="s">
        <v>125</v>
      </c>
      <c r="E17" s="24">
        <v>2504.10873854371</v>
      </c>
      <c r="F17" s="24">
        <v>439</v>
      </c>
      <c r="G17" s="25">
        <v>0.18</v>
      </c>
      <c r="H17" s="23">
        <v>0.0377490651125221</v>
      </c>
      <c r="I17" s="23">
        <v>0.0456804740310834</v>
      </c>
      <c r="J17" s="23">
        <f t="shared" si="0"/>
        <v>0.0346020141924033</v>
      </c>
      <c r="K17" s="23">
        <f t="shared" si="1"/>
        <v>0.0414954517339815</v>
      </c>
      <c r="L17" s="27">
        <f t="shared" si="41"/>
        <v>0.0361456911330091</v>
      </c>
      <c r="M17" s="27">
        <f t="shared" si="2"/>
        <v>0.00126568235482245</v>
      </c>
      <c r="N17" s="27">
        <f t="shared" si="22"/>
        <v>0.0208142073611453</v>
      </c>
      <c r="O17" s="27">
        <f t="shared" si="3"/>
        <v>0.423429158971044</v>
      </c>
      <c r="P17" s="27">
        <f t="shared" si="23"/>
        <v>0.0314513212252802</v>
      </c>
      <c r="Q17" s="27">
        <f t="shared" si="4"/>
        <v>0.128772265227695</v>
      </c>
      <c r="R17" s="27">
        <f t="shared" si="24"/>
        <v>0.0768863778726744</v>
      </c>
      <c r="S17" s="27">
        <f t="shared" si="5"/>
        <v>1.12981656156993</v>
      </c>
      <c r="T17" s="27">
        <f t="shared" si="25"/>
        <v>0.0307558711615097</v>
      </c>
      <c r="U17" s="27">
        <f t="shared" si="6"/>
        <v>0.148036809930481</v>
      </c>
      <c r="V17" s="27">
        <f t="shared" si="26"/>
        <v>0.0920211087753393</v>
      </c>
      <c r="W17" s="27">
        <f t="shared" si="7"/>
        <v>1.54906118491245</v>
      </c>
      <c r="X17" s="27">
        <f t="shared" si="27"/>
        <v>0.032345243889486</v>
      </c>
      <c r="Y17" s="27">
        <f t="shared" si="8"/>
        <v>0.104009864557174</v>
      </c>
      <c r="Z17" s="27">
        <f t="shared" si="28"/>
        <v>0.0243260965715131</v>
      </c>
      <c r="AA17" s="27">
        <f t="shared" si="9"/>
        <v>0.326146909376368</v>
      </c>
      <c r="AB17" s="27">
        <f t="shared" si="29"/>
        <v>0.0266487062088193</v>
      </c>
      <c r="AC17" s="27">
        <f t="shared" si="10"/>
        <v>0.261808692276473</v>
      </c>
      <c r="AD17" s="27">
        <f t="shared" si="30"/>
        <v>0.0251818358625065</v>
      </c>
      <c r="AE17" s="27">
        <f t="shared" si="11"/>
        <v>0.302442219875167</v>
      </c>
      <c r="AF17" s="27">
        <f t="shared" si="31"/>
        <v>0.0278557829955306</v>
      </c>
      <c r="AG17" s="27">
        <f t="shared" si="12"/>
        <v>0.228371662173669</v>
      </c>
      <c r="AH17" s="27">
        <f t="shared" si="32"/>
        <v>0.049383213433903</v>
      </c>
      <c r="AI17" s="27">
        <f t="shared" si="13"/>
        <v>0.367956050800638</v>
      </c>
      <c r="AJ17" s="27">
        <f t="shared" si="33"/>
        <v>0.261483784635595</v>
      </c>
      <c r="AK17" s="27">
        <f t="shared" si="14"/>
        <v>6.24331813395</v>
      </c>
      <c r="AL17" s="27">
        <f t="shared" si="34"/>
        <v>0.0378523561636474</v>
      </c>
      <c r="AM17" s="27">
        <f t="shared" si="15"/>
        <v>0.0485417219846925</v>
      </c>
      <c r="AN17" s="27">
        <f t="shared" si="35"/>
        <v>0.0316618841947554</v>
      </c>
      <c r="AO17" s="27">
        <f t="shared" si="16"/>
        <v>0.122939495990156</v>
      </c>
      <c r="AP17" s="27">
        <f t="shared" si="36"/>
        <v>0.0183476989726198</v>
      </c>
      <c r="AQ17" s="27">
        <f t="shared" si="17"/>
        <v>0.491753491063163</v>
      </c>
      <c r="AR17" s="27">
        <f t="shared" si="37"/>
        <v>0.144679843275563</v>
      </c>
      <c r="AS17" s="27">
        <f t="shared" si="18"/>
        <v>3.00775189128984</v>
      </c>
      <c r="AT17" s="27">
        <f t="shared" si="38"/>
        <v>0.0507911243752931</v>
      </c>
      <c r="AU17" s="27">
        <f t="shared" si="19"/>
        <v>0.406956353886235</v>
      </c>
      <c r="AV17" s="27">
        <f t="shared" si="39"/>
        <v>0.0378962882392048</v>
      </c>
      <c r="AW17" s="27">
        <f t="shared" si="20"/>
        <v>0.0497586769862824</v>
      </c>
      <c r="AX17" s="27">
        <f t="shared" si="40"/>
        <v>0.0455014400411374</v>
      </c>
      <c r="AY17" s="27">
        <f t="shared" si="21"/>
        <v>0.260427701970564</v>
      </c>
    </row>
    <row r="18" spans="1:51">
      <c r="A18" s="22">
        <v>15</v>
      </c>
      <c r="B18" s="23">
        <v>1.30702303242</v>
      </c>
      <c r="C18" s="23">
        <v>0.0658</v>
      </c>
      <c r="D18" s="22" t="s">
        <v>126</v>
      </c>
      <c r="E18" s="24">
        <v>2328.33849430115</v>
      </c>
      <c r="F18" s="24">
        <v>715</v>
      </c>
      <c r="G18" s="25">
        <v>0.31</v>
      </c>
      <c r="H18" s="23">
        <v>0.071223448908328</v>
      </c>
      <c r="I18" s="23">
        <v>0.0824232356888758</v>
      </c>
      <c r="J18" s="23">
        <f t="shared" si="0"/>
        <v>0.0853448575119109</v>
      </c>
      <c r="K18" s="23">
        <f t="shared" si="1"/>
        <v>0.297034308691655</v>
      </c>
      <c r="L18" s="27">
        <f t="shared" si="41"/>
        <v>0.0548434640372599</v>
      </c>
      <c r="M18" s="27">
        <f t="shared" si="2"/>
        <v>0.166512704600913</v>
      </c>
      <c r="N18" s="27">
        <f t="shared" si="22"/>
        <v>0.0342633285174813</v>
      </c>
      <c r="O18" s="27">
        <f t="shared" si="3"/>
        <v>0.479280721618825</v>
      </c>
      <c r="P18" s="27">
        <f t="shared" si="23"/>
        <v>0.0511199454489707</v>
      </c>
      <c r="Q18" s="27">
        <f t="shared" si="4"/>
        <v>0.223101132994366</v>
      </c>
      <c r="R18" s="27">
        <f t="shared" si="24"/>
        <v>0.127723090902446</v>
      </c>
      <c r="S18" s="27">
        <f t="shared" si="5"/>
        <v>0.941080408851763</v>
      </c>
      <c r="T18" s="27">
        <f t="shared" si="25"/>
        <v>0.0522989422789465</v>
      </c>
      <c r="U18" s="27">
        <f t="shared" si="6"/>
        <v>0.205183248040326</v>
      </c>
      <c r="V18" s="27">
        <f t="shared" si="26"/>
        <v>0.152109220671779</v>
      </c>
      <c r="W18" s="27">
        <f t="shared" si="7"/>
        <v>1.31169028376563</v>
      </c>
      <c r="X18" s="27">
        <f t="shared" si="27"/>
        <v>0.053331913882519</v>
      </c>
      <c r="Y18" s="27">
        <f t="shared" si="8"/>
        <v>0.189484591451079</v>
      </c>
      <c r="Z18" s="27">
        <f t="shared" si="28"/>
        <v>0.0383806460743281</v>
      </c>
      <c r="AA18" s="27">
        <f t="shared" si="9"/>
        <v>0.416707506469178</v>
      </c>
      <c r="AB18" s="27">
        <f t="shared" si="29"/>
        <v>0.0433154656361737</v>
      </c>
      <c r="AC18" s="27">
        <f t="shared" si="10"/>
        <v>0.34171024869037</v>
      </c>
      <c r="AD18" s="27">
        <f t="shared" si="30"/>
        <v>0.0402345655671965</v>
      </c>
      <c r="AE18" s="27">
        <f t="shared" si="11"/>
        <v>0.388532438188503</v>
      </c>
      <c r="AF18" s="27">
        <f t="shared" si="31"/>
        <v>0.0453624906297656</v>
      </c>
      <c r="AG18" s="27">
        <f t="shared" si="12"/>
        <v>0.310600446356146</v>
      </c>
      <c r="AH18" s="27">
        <f t="shared" si="32"/>
        <v>0.0768628954591237</v>
      </c>
      <c r="AI18" s="27">
        <f t="shared" si="13"/>
        <v>0.168129110321029</v>
      </c>
      <c r="AJ18" s="27">
        <f t="shared" si="33"/>
        <v>0.419032639946383</v>
      </c>
      <c r="AK18" s="27">
        <f t="shared" si="14"/>
        <v>5.36827720283257</v>
      </c>
      <c r="AL18" s="27">
        <f t="shared" si="34"/>
        <v>0.063980275419601</v>
      </c>
      <c r="AM18" s="27">
        <f t="shared" si="15"/>
        <v>0.027655388759863</v>
      </c>
      <c r="AN18" s="27">
        <f t="shared" si="35"/>
        <v>0.0536493580320183</v>
      </c>
      <c r="AO18" s="27">
        <f t="shared" si="16"/>
        <v>0.184660212279357</v>
      </c>
      <c r="AP18" s="27">
        <f t="shared" si="36"/>
        <v>0.0409294262602323</v>
      </c>
      <c r="AQ18" s="27">
        <f t="shared" si="17"/>
        <v>0.377972245285223</v>
      </c>
      <c r="AR18" s="27">
        <f t="shared" si="37"/>
        <v>0.291920171149025</v>
      </c>
      <c r="AS18" s="27">
        <f t="shared" si="18"/>
        <v>3.43647676518275</v>
      </c>
      <c r="AT18" s="27">
        <f t="shared" si="38"/>
        <v>0.086367967534946</v>
      </c>
      <c r="AU18" s="27">
        <f t="shared" si="19"/>
        <v>0.312583093236261</v>
      </c>
      <c r="AV18" s="27">
        <f t="shared" si="39"/>
        <v>0.0651449030334488</v>
      </c>
      <c r="AW18" s="27">
        <f t="shared" si="20"/>
        <v>0.00995588095062605</v>
      </c>
      <c r="AX18" s="27">
        <f t="shared" si="40"/>
        <v>0.0632465508898963</v>
      </c>
      <c r="AY18" s="27">
        <f t="shared" si="21"/>
        <v>0.0388062174787788</v>
      </c>
    </row>
    <row r="19" spans="1:51">
      <c r="A19" s="22">
        <v>16</v>
      </c>
      <c r="B19" s="23">
        <v>1.77495655294</v>
      </c>
      <c r="C19" s="23">
        <v>0.1123</v>
      </c>
      <c r="D19" s="22" t="s">
        <v>127</v>
      </c>
      <c r="E19" s="24">
        <v>3091.3859123977</v>
      </c>
      <c r="F19" s="24">
        <v>717</v>
      </c>
      <c r="G19" s="25">
        <v>0.23</v>
      </c>
      <c r="H19" s="23">
        <v>0.0974483958160772</v>
      </c>
      <c r="I19" s="23">
        <v>0.132249369402696</v>
      </c>
      <c r="J19" s="23">
        <f t="shared" si="0"/>
        <v>0.113949045199245</v>
      </c>
      <c r="K19" s="23">
        <f t="shared" si="1"/>
        <v>0.0146842849443024</v>
      </c>
      <c r="L19" s="27">
        <f t="shared" si="41"/>
        <v>0.0794853615915112</v>
      </c>
      <c r="M19" s="27">
        <f t="shared" si="2"/>
        <v>0.29220515056535</v>
      </c>
      <c r="N19" s="27">
        <f t="shared" si="22"/>
        <v>0.0527228572313932</v>
      </c>
      <c r="O19" s="27">
        <f t="shared" si="3"/>
        <v>0.530517745045474</v>
      </c>
      <c r="P19" s="27">
        <f t="shared" si="23"/>
        <v>0.0778015946391649</v>
      </c>
      <c r="Q19" s="27">
        <f t="shared" si="4"/>
        <v>0.307198622981613</v>
      </c>
      <c r="R19" s="27">
        <f t="shared" si="24"/>
        <v>0.198086305952927</v>
      </c>
      <c r="S19" s="27">
        <f t="shared" si="5"/>
        <v>0.763902991566583</v>
      </c>
      <c r="T19" s="27">
        <f t="shared" si="25"/>
        <v>0.0827655555945072</v>
      </c>
      <c r="U19" s="27">
        <f t="shared" si="6"/>
        <v>0.262995943058707</v>
      </c>
      <c r="V19" s="27">
        <f t="shared" si="26"/>
        <v>0.234898320461606</v>
      </c>
      <c r="W19" s="27">
        <f t="shared" si="7"/>
        <v>1.09170365504547</v>
      </c>
      <c r="X19" s="27">
        <f t="shared" si="27"/>
        <v>0.0821803369559978</v>
      </c>
      <c r="Y19" s="27">
        <f t="shared" si="8"/>
        <v>0.268207150881587</v>
      </c>
      <c r="Z19" s="27">
        <f t="shared" si="28"/>
        <v>0.0569306865301323</v>
      </c>
      <c r="AA19" s="27">
        <f t="shared" si="9"/>
        <v>0.493048205430701</v>
      </c>
      <c r="AB19" s="27">
        <f t="shared" si="29"/>
        <v>0.0659256460749018</v>
      </c>
      <c r="AC19" s="27">
        <f t="shared" si="10"/>
        <v>0.412950613758666</v>
      </c>
      <c r="AD19" s="27">
        <f t="shared" si="30"/>
        <v>0.0603343802476278</v>
      </c>
      <c r="AE19" s="27">
        <f t="shared" si="11"/>
        <v>0.462739267607944</v>
      </c>
      <c r="AF19" s="27">
        <f t="shared" si="31"/>
        <v>0.0691532654461285</v>
      </c>
      <c r="AG19" s="27">
        <f t="shared" si="12"/>
        <v>0.384209568600814</v>
      </c>
      <c r="AH19" s="27">
        <f t="shared" si="32"/>
        <v>0.112680132285038</v>
      </c>
      <c r="AI19" s="27">
        <f t="shared" si="13"/>
        <v>0.00338497137166282</v>
      </c>
      <c r="AJ19" s="27">
        <f t="shared" si="33"/>
        <v>0.629984392739216</v>
      </c>
      <c r="AK19" s="27">
        <f t="shared" si="14"/>
        <v>4.60983430756203</v>
      </c>
      <c r="AL19" s="27">
        <f t="shared" si="34"/>
        <v>0.100726711248874</v>
      </c>
      <c r="AM19" s="27">
        <f t="shared" si="15"/>
        <v>0.103056890036739</v>
      </c>
      <c r="AN19" s="27">
        <f t="shared" si="35"/>
        <v>0.0846432273007949</v>
      </c>
      <c r="AO19" s="27">
        <f t="shared" si="16"/>
        <v>0.24627580319862</v>
      </c>
      <c r="AP19" s="27">
        <f t="shared" si="36"/>
        <v>0.0557283108926572</v>
      </c>
      <c r="AQ19" s="27">
        <f t="shared" si="17"/>
        <v>0.503755023217656</v>
      </c>
      <c r="AR19" s="27">
        <f t="shared" si="37"/>
        <v>0.536381538578808</v>
      </c>
      <c r="AS19" s="27">
        <f t="shared" si="18"/>
        <v>3.77632714673916</v>
      </c>
      <c r="AT19" s="27">
        <f t="shared" si="38"/>
        <v>0.136681403238929</v>
      </c>
      <c r="AU19" s="27">
        <f t="shared" si="19"/>
        <v>0.217109556891621</v>
      </c>
      <c r="AV19" s="27">
        <f t="shared" si="39"/>
        <v>0.104068031301633</v>
      </c>
      <c r="AW19" s="27">
        <f t="shared" si="20"/>
        <v>0.0733033722027366</v>
      </c>
      <c r="AX19" s="27">
        <f t="shared" si="40"/>
        <v>0.0840797052236254</v>
      </c>
      <c r="AY19" s="27">
        <f t="shared" si="21"/>
        <v>0.251293809228625</v>
      </c>
    </row>
    <row r="20" spans="1:51">
      <c r="A20" s="22">
        <v>17</v>
      </c>
      <c r="B20" s="23">
        <v>1.1476397378</v>
      </c>
      <c r="C20" s="23">
        <v>0.0784</v>
      </c>
      <c r="D20" s="22" t="s">
        <v>128</v>
      </c>
      <c r="E20" s="24">
        <v>2208.26233324729</v>
      </c>
      <c r="F20" s="24">
        <v>610</v>
      </c>
      <c r="G20" s="25">
        <v>0.24</v>
      </c>
      <c r="H20" s="23">
        <v>0.0591205112039211</v>
      </c>
      <c r="I20" s="23">
        <v>0.245911846888761</v>
      </c>
      <c r="J20" s="23">
        <f t="shared" si="0"/>
        <v>0.0589154894982344</v>
      </c>
      <c r="K20" s="23">
        <f t="shared" si="1"/>
        <v>0.248526919665378</v>
      </c>
      <c r="L20" s="27">
        <f t="shared" si="41"/>
        <v>0.0470999450365744</v>
      </c>
      <c r="M20" s="27">
        <f t="shared" si="2"/>
        <v>0.399235394941653</v>
      </c>
      <c r="N20" s="27">
        <f t="shared" si="22"/>
        <v>0.028529361835658</v>
      </c>
      <c r="O20" s="27">
        <f t="shared" si="3"/>
        <v>0.636105078626811</v>
      </c>
      <c r="P20" s="27">
        <f t="shared" si="23"/>
        <v>0.0427642083398961</v>
      </c>
      <c r="Q20" s="27">
        <f t="shared" si="4"/>
        <v>0.454538158929897</v>
      </c>
      <c r="R20" s="27">
        <f t="shared" si="24"/>
        <v>0.105993797185381</v>
      </c>
      <c r="S20" s="27">
        <f t="shared" si="5"/>
        <v>0.351961698793121</v>
      </c>
      <c r="T20" s="27">
        <f t="shared" si="25"/>
        <v>0.0430305018074899</v>
      </c>
      <c r="U20" s="27">
        <f t="shared" si="6"/>
        <v>0.451141558577936</v>
      </c>
      <c r="V20" s="27">
        <f t="shared" si="26"/>
        <v>0.126461188615463</v>
      </c>
      <c r="W20" s="27">
        <f t="shared" si="7"/>
        <v>0.613025364993153</v>
      </c>
      <c r="X20" s="27">
        <f t="shared" si="27"/>
        <v>0.0443802637384339</v>
      </c>
      <c r="Y20" s="27">
        <f t="shared" si="8"/>
        <v>0.433925207417935</v>
      </c>
      <c r="Z20" s="27">
        <f t="shared" si="28"/>
        <v>0.0324598463525374</v>
      </c>
      <c r="AA20" s="27">
        <f t="shared" si="9"/>
        <v>0.585971347544166</v>
      </c>
      <c r="AB20" s="27">
        <f t="shared" si="29"/>
        <v>0.0362349273234976</v>
      </c>
      <c r="AC20" s="27">
        <f t="shared" si="10"/>
        <v>0.537819804547224</v>
      </c>
      <c r="AD20" s="27">
        <f t="shared" si="30"/>
        <v>0.0338706000203723</v>
      </c>
      <c r="AE20" s="27">
        <f t="shared" si="11"/>
        <v>0.567977040556476</v>
      </c>
      <c r="AF20" s="27">
        <f t="shared" si="31"/>
        <v>0.0379211908451722</v>
      </c>
      <c r="AG20" s="27">
        <f t="shared" si="12"/>
        <v>0.516311341260558</v>
      </c>
      <c r="AH20" s="27">
        <f t="shared" si="32"/>
        <v>0.0653310534958123</v>
      </c>
      <c r="AI20" s="27">
        <f t="shared" si="13"/>
        <v>0.166695746226884</v>
      </c>
      <c r="AJ20" s="27">
        <f t="shared" si="33"/>
        <v>0.352368448756074</v>
      </c>
      <c r="AK20" s="27">
        <f t="shared" si="14"/>
        <v>3.49449551984788</v>
      </c>
      <c r="AL20" s="27">
        <f t="shared" si="34"/>
        <v>0.0527581091948316</v>
      </c>
      <c r="AM20" s="27">
        <f t="shared" si="15"/>
        <v>0.327064933739393</v>
      </c>
      <c r="AN20" s="27">
        <f t="shared" si="35"/>
        <v>0.0441990374298227</v>
      </c>
      <c r="AO20" s="27">
        <f t="shared" si="16"/>
        <v>0.436236767476751</v>
      </c>
      <c r="AP20" s="27">
        <f t="shared" si="36"/>
        <v>0.030997749317978</v>
      </c>
      <c r="AQ20" s="27">
        <f t="shared" si="17"/>
        <v>0.604620544413546</v>
      </c>
      <c r="AR20" s="27">
        <f t="shared" si="37"/>
        <v>0.225501219214044</v>
      </c>
      <c r="AS20" s="27">
        <f t="shared" si="18"/>
        <v>1.87629106140362</v>
      </c>
      <c r="AT20" s="27">
        <f t="shared" si="38"/>
        <v>0.0710618001277975</v>
      </c>
      <c r="AU20" s="27">
        <f t="shared" si="19"/>
        <v>0.093599488165848</v>
      </c>
      <c r="AV20" s="27">
        <f t="shared" si="39"/>
        <v>0.0533863319928277</v>
      </c>
      <c r="AW20" s="27">
        <f t="shared" si="20"/>
        <v>0.319051887846586</v>
      </c>
      <c r="AX20" s="27">
        <f t="shared" si="40"/>
        <v>0.056038955074089</v>
      </c>
      <c r="AY20" s="27">
        <f t="shared" si="21"/>
        <v>0.285217409769273</v>
      </c>
    </row>
    <row r="21" spans="1:51">
      <c r="A21" s="22">
        <v>18</v>
      </c>
      <c r="B21" s="23">
        <v>0.911967326982</v>
      </c>
      <c r="C21" s="23">
        <v>0.0233</v>
      </c>
      <c r="D21" s="22" t="s">
        <v>129</v>
      </c>
      <c r="E21" s="24">
        <v>2521.82810469454</v>
      </c>
      <c r="F21" s="24">
        <v>417</v>
      </c>
      <c r="G21" s="25">
        <v>0.17</v>
      </c>
      <c r="H21" s="23">
        <v>0.0318269773410662</v>
      </c>
      <c r="I21" s="23">
        <v>0.365964692749622</v>
      </c>
      <c r="J21" s="23">
        <f t="shared" si="0"/>
        <v>0.0314417525952113</v>
      </c>
      <c r="K21" s="23">
        <f t="shared" si="1"/>
        <v>0.349431441854562</v>
      </c>
      <c r="L21" s="27">
        <f t="shared" si="41"/>
        <v>0.0359190668972742</v>
      </c>
      <c r="M21" s="27">
        <f t="shared" si="2"/>
        <v>0.541590853960265</v>
      </c>
      <c r="N21" s="27">
        <f t="shared" si="22"/>
        <v>0.0206398568613181</v>
      </c>
      <c r="O21" s="27">
        <f t="shared" si="3"/>
        <v>0.114169233419823</v>
      </c>
      <c r="P21" s="27">
        <f t="shared" si="23"/>
        <v>0.0311945571601455</v>
      </c>
      <c r="Q21" s="27">
        <f t="shared" si="4"/>
        <v>0.3388221957144</v>
      </c>
      <c r="R21" s="27">
        <f t="shared" si="24"/>
        <v>0.0762306352591474</v>
      </c>
      <c r="S21" s="27">
        <f t="shared" si="5"/>
        <v>2.27170108408358</v>
      </c>
      <c r="T21" s="27">
        <f t="shared" si="25"/>
        <v>0.0304815440897737</v>
      </c>
      <c r="U21" s="27">
        <f t="shared" si="6"/>
        <v>0.308220776385136</v>
      </c>
      <c r="V21" s="27">
        <f t="shared" si="26"/>
        <v>0.0912439159317103</v>
      </c>
      <c r="W21" s="27">
        <f t="shared" si="7"/>
        <v>2.91604789406482</v>
      </c>
      <c r="X21" s="27">
        <f t="shared" si="27"/>
        <v>0.0320734222435301</v>
      </c>
      <c r="Y21" s="27">
        <f t="shared" si="8"/>
        <v>0.376541727190134</v>
      </c>
      <c r="Z21" s="27">
        <f t="shared" si="28"/>
        <v>0.024139610419575</v>
      </c>
      <c r="AA21" s="27">
        <f t="shared" si="9"/>
        <v>0.0360347819560068</v>
      </c>
      <c r="AB21" s="27">
        <f t="shared" si="29"/>
        <v>0.026431134214914</v>
      </c>
      <c r="AC21" s="27">
        <f t="shared" si="10"/>
        <v>0.13438344270017</v>
      </c>
      <c r="AD21" s="27">
        <f t="shared" si="30"/>
        <v>0.0249834764995474</v>
      </c>
      <c r="AE21" s="27">
        <f t="shared" si="11"/>
        <v>0.0722522102810055</v>
      </c>
      <c r="AF21" s="27">
        <f t="shared" si="31"/>
        <v>0.0276274812690067</v>
      </c>
      <c r="AG21" s="27">
        <f t="shared" si="12"/>
        <v>0.185728809828614</v>
      </c>
      <c r="AH21" s="27">
        <f t="shared" si="32"/>
        <v>0.0490158782333849</v>
      </c>
      <c r="AI21" s="27">
        <f t="shared" si="13"/>
        <v>1.10368576108948</v>
      </c>
      <c r="AJ21" s="27">
        <f t="shared" si="33"/>
        <v>0.259411039824824</v>
      </c>
      <c r="AK21" s="27">
        <f t="shared" si="14"/>
        <v>10.1335210225246</v>
      </c>
      <c r="AL21" s="27">
        <f t="shared" si="34"/>
        <v>0.0375185394439189</v>
      </c>
      <c r="AM21" s="27">
        <f t="shared" si="15"/>
        <v>0.610237744374201</v>
      </c>
      <c r="AN21" s="27">
        <f t="shared" si="35"/>
        <v>0.0313813502935907</v>
      </c>
      <c r="AO21" s="27">
        <f t="shared" si="16"/>
        <v>0.346839068394452</v>
      </c>
      <c r="AP21" s="27">
        <f t="shared" si="36"/>
        <v>0.0174158400433753</v>
      </c>
      <c r="AQ21" s="27">
        <f t="shared" si="17"/>
        <v>0.252539053932392</v>
      </c>
      <c r="AR21" s="27">
        <f t="shared" si="37"/>
        <v>0.142978688580056</v>
      </c>
      <c r="AS21" s="27">
        <f t="shared" si="18"/>
        <v>5.13642440257751</v>
      </c>
      <c r="AT21" s="27">
        <f t="shared" si="38"/>
        <v>0.0503380928111119</v>
      </c>
      <c r="AU21" s="27">
        <f t="shared" si="19"/>
        <v>1.16043316785888</v>
      </c>
      <c r="AV21" s="27">
        <f t="shared" si="39"/>
        <v>0.0375513857137896</v>
      </c>
      <c r="AW21" s="27">
        <f t="shared" si="20"/>
        <v>0.611647455527452</v>
      </c>
      <c r="AX21" s="27">
        <f t="shared" si="40"/>
        <v>0.045249276607396</v>
      </c>
      <c r="AY21" s="27">
        <f t="shared" si="21"/>
        <v>0.942029038944035</v>
      </c>
    </row>
    <row r="22" spans="1:51">
      <c r="A22" s="22">
        <v>19</v>
      </c>
      <c r="B22" s="23">
        <v>1.13822926019</v>
      </c>
      <c r="C22" s="23">
        <v>0.0638</v>
      </c>
      <c r="D22" s="22" t="s">
        <v>130</v>
      </c>
      <c r="E22" s="24">
        <v>2191.47768490416</v>
      </c>
      <c r="F22" s="24">
        <v>605</v>
      </c>
      <c r="G22" s="25">
        <v>0.24</v>
      </c>
      <c r="H22" s="23">
        <v>0.0525513772907195</v>
      </c>
      <c r="I22" s="23">
        <v>0.176310700772421</v>
      </c>
      <c r="J22" s="23">
        <f t="shared" si="0"/>
        <v>0.0575131239265421</v>
      </c>
      <c r="K22" s="23">
        <f t="shared" si="1"/>
        <v>0.0985403773269256</v>
      </c>
      <c r="L22" s="27">
        <f t="shared" si="41"/>
        <v>0.0466355225031101</v>
      </c>
      <c r="M22" s="27">
        <f t="shared" si="2"/>
        <v>0.269035697443415</v>
      </c>
      <c r="N22" s="27">
        <f t="shared" si="22"/>
        <v>0.0282004613423848</v>
      </c>
      <c r="O22" s="27">
        <f t="shared" si="3"/>
        <v>0.557986499335662</v>
      </c>
      <c r="P22" s="27">
        <f t="shared" si="23"/>
        <v>0.0422836982648126</v>
      </c>
      <c r="Q22" s="27">
        <f t="shared" si="4"/>
        <v>0.337246108701996</v>
      </c>
      <c r="R22" s="27">
        <f t="shared" si="24"/>
        <v>0.104749680740348</v>
      </c>
      <c r="S22" s="27">
        <f t="shared" si="5"/>
        <v>0.641844525710783</v>
      </c>
      <c r="T22" s="27">
        <f t="shared" si="25"/>
        <v>0.0425023225600984</v>
      </c>
      <c r="U22" s="27">
        <f t="shared" si="6"/>
        <v>0.333819395609742</v>
      </c>
      <c r="V22" s="27">
        <f t="shared" si="26"/>
        <v>0.124991240471597</v>
      </c>
      <c r="W22" s="27">
        <f t="shared" si="7"/>
        <v>0.959110352219391</v>
      </c>
      <c r="X22" s="27">
        <f t="shared" si="27"/>
        <v>0.0438669647790781</v>
      </c>
      <c r="Y22" s="27">
        <f t="shared" si="8"/>
        <v>0.312430019136707</v>
      </c>
      <c r="Z22" s="27">
        <f t="shared" si="28"/>
        <v>0.0321173243781365</v>
      </c>
      <c r="AA22" s="27">
        <f t="shared" si="9"/>
        <v>0.496593661784694</v>
      </c>
      <c r="AB22" s="27">
        <f t="shared" si="29"/>
        <v>0.0358277524957297</v>
      </c>
      <c r="AC22" s="27">
        <f t="shared" si="10"/>
        <v>0.438436481258155</v>
      </c>
      <c r="AD22" s="27">
        <f t="shared" si="30"/>
        <v>0.0335033696399955</v>
      </c>
      <c r="AE22" s="27">
        <f t="shared" si="11"/>
        <v>0.474868814420133</v>
      </c>
      <c r="AF22" s="27">
        <f t="shared" si="31"/>
        <v>0.0374934311485553</v>
      </c>
      <c r="AG22" s="27">
        <f t="shared" si="12"/>
        <v>0.412328665383146</v>
      </c>
      <c r="AH22" s="27">
        <f t="shared" si="32"/>
        <v>0.0646621099410314</v>
      </c>
      <c r="AI22" s="27">
        <f t="shared" si="13"/>
        <v>0.0135126950004927</v>
      </c>
      <c r="AJ22" s="27">
        <f t="shared" si="33"/>
        <v>0.348523908838083</v>
      </c>
      <c r="AK22" s="27">
        <f t="shared" si="14"/>
        <v>4.46275719181948</v>
      </c>
      <c r="AL22" s="27">
        <f t="shared" si="34"/>
        <v>0.052117818796887</v>
      </c>
      <c r="AM22" s="27">
        <f t="shared" si="15"/>
        <v>0.183106288450047</v>
      </c>
      <c r="AN22" s="27">
        <f t="shared" si="35"/>
        <v>0.0436601096309301</v>
      </c>
      <c r="AO22" s="27">
        <f t="shared" si="16"/>
        <v>0.315672262838086</v>
      </c>
      <c r="AP22" s="27">
        <f t="shared" si="36"/>
        <v>0.0305102353193929</v>
      </c>
      <c r="AQ22" s="27">
        <f t="shared" si="17"/>
        <v>0.52178314546406</v>
      </c>
      <c r="AR22" s="27">
        <f t="shared" si="37"/>
        <v>0.221847291431057</v>
      </c>
      <c r="AS22" s="27">
        <f t="shared" si="18"/>
        <v>2.47723027321407</v>
      </c>
      <c r="AT22" s="27">
        <f t="shared" si="38"/>
        <v>0.0701895498278197</v>
      </c>
      <c r="AU22" s="27">
        <f t="shared" si="19"/>
        <v>0.100149683821626</v>
      </c>
      <c r="AV22" s="27">
        <f t="shared" si="39"/>
        <v>0.0527177124691429</v>
      </c>
      <c r="AW22" s="27">
        <f t="shared" si="20"/>
        <v>0.173703566314374</v>
      </c>
      <c r="AX22" s="27">
        <f t="shared" si="40"/>
        <v>0.0556113034825187</v>
      </c>
      <c r="AY22" s="27">
        <f t="shared" si="21"/>
        <v>0.128349475195631</v>
      </c>
    </row>
    <row r="23" spans="1:51">
      <c r="A23" s="22">
        <v>20</v>
      </c>
      <c r="B23" s="23">
        <v>0.223041414692</v>
      </c>
      <c r="C23" s="23">
        <v>0.0011308</v>
      </c>
      <c r="D23" s="22" t="s">
        <v>47</v>
      </c>
      <c r="E23" s="24">
        <v>968.292554165411</v>
      </c>
      <c r="F23" s="24">
        <v>280</v>
      </c>
      <c r="G23" s="25">
        <v>0.31</v>
      </c>
      <c r="H23" s="23">
        <v>0.00134305748125568</v>
      </c>
      <c r="I23" s="23">
        <v>0.187705590074002</v>
      </c>
      <c r="J23" s="23">
        <f t="shared" si="0"/>
        <v>0.00544304356887894</v>
      </c>
      <c r="K23" s="23">
        <f t="shared" si="1"/>
        <v>3.81344496717275</v>
      </c>
      <c r="L23" s="27">
        <f t="shared" si="41"/>
        <v>0.00588517986356296</v>
      </c>
      <c r="M23" s="27">
        <f t="shared" si="2"/>
        <v>4.20443921432876</v>
      </c>
      <c r="N23" s="27">
        <f t="shared" si="22"/>
        <v>0.00284052867272753</v>
      </c>
      <c r="O23" s="27">
        <f t="shared" si="3"/>
        <v>1.51196380679831</v>
      </c>
      <c r="P23" s="27">
        <f t="shared" si="23"/>
        <v>0.00451572553150946</v>
      </c>
      <c r="Q23" s="27">
        <f t="shared" si="4"/>
        <v>2.99339010568577</v>
      </c>
      <c r="R23" s="27">
        <f t="shared" si="24"/>
        <v>0.0101182190082002</v>
      </c>
      <c r="S23" s="27">
        <f t="shared" si="5"/>
        <v>7.94784135850741</v>
      </c>
      <c r="T23" s="27">
        <f t="shared" si="25"/>
        <v>0.00368677225828299</v>
      </c>
      <c r="U23" s="27">
        <f t="shared" si="6"/>
        <v>2.26032212441015</v>
      </c>
      <c r="V23" s="27">
        <f t="shared" si="26"/>
        <v>0.0123520990333637</v>
      </c>
      <c r="W23" s="27">
        <f t="shared" si="7"/>
        <v>9.9233277620832</v>
      </c>
      <c r="X23" s="27">
        <f t="shared" si="27"/>
        <v>0.0043855540390486</v>
      </c>
      <c r="Y23" s="27">
        <f t="shared" si="8"/>
        <v>2.87827559165953</v>
      </c>
      <c r="Z23" s="27">
        <f t="shared" si="28"/>
        <v>0.00393326172585377</v>
      </c>
      <c r="AA23" s="27">
        <f t="shared" si="9"/>
        <v>2.47830007592304</v>
      </c>
      <c r="AB23" s="27">
        <f t="shared" si="29"/>
        <v>0.00382563342502807</v>
      </c>
      <c r="AC23" s="27">
        <f t="shared" si="10"/>
        <v>2.38312117529897</v>
      </c>
      <c r="AD23" s="27">
        <f t="shared" si="30"/>
        <v>0.00387170912621715</v>
      </c>
      <c r="AE23" s="27">
        <f t="shared" si="11"/>
        <v>2.42386728529992</v>
      </c>
      <c r="AF23" s="27">
        <f t="shared" si="31"/>
        <v>0.00396905758063643</v>
      </c>
      <c r="AG23" s="27">
        <f t="shared" si="12"/>
        <v>2.50995541266044</v>
      </c>
      <c r="AH23" s="27">
        <f t="shared" si="32"/>
        <v>0.00843033006116663</v>
      </c>
      <c r="AI23" s="27">
        <f t="shared" si="13"/>
        <v>6.45519106930194</v>
      </c>
      <c r="AJ23" s="27">
        <f t="shared" si="33"/>
        <v>0.0397283856400718</v>
      </c>
      <c r="AK23" s="27">
        <f t="shared" si="14"/>
        <v>34.1329904846761</v>
      </c>
      <c r="AL23" s="27">
        <f t="shared" si="34"/>
        <v>0.00464779389297207</v>
      </c>
      <c r="AM23" s="27">
        <f t="shared" si="15"/>
        <v>3.11018207726571</v>
      </c>
      <c r="AN23" s="27">
        <f t="shared" si="35"/>
        <v>0.0038494343043025</v>
      </c>
      <c r="AO23" s="27">
        <f t="shared" si="16"/>
        <v>2.40416899920631</v>
      </c>
      <c r="AP23" s="27">
        <f t="shared" si="36"/>
        <v>0.00300659827004816</v>
      </c>
      <c r="AQ23" s="27">
        <f t="shared" si="17"/>
        <v>1.65882408033972</v>
      </c>
      <c r="AR23" s="27">
        <f t="shared" si="37"/>
        <v>0.00907700010987666</v>
      </c>
      <c r="AS23" s="27">
        <f t="shared" si="18"/>
        <v>7.02706058531717</v>
      </c>
      <c r="AT23" s="27">
        <f t="shared" si="38"/>
        <v>0.00608844104367877</v>
      </c>
      <c r="AU23" s="27">
        <f t="shared" si="19"/>
        <v>4.38418910831161</v>
      </c>
      <c r="AV23" s="27">
        <f t="shared" si="39"/>
        <v>0.0043497008258074</v>
      </c>
      <c r="AW23" s="27">
        <f t="shared" si="20"/>
        <v>2.84656953113495</v>
      </c>
      <c r="AX23" s="27">
        <f t="shared" si="40"/>
        <v>0.0122063213363514</v>
      </c>
      <c r="AY23" s="27">
        <f t="shared" si="21"/>
        <v>9.79441221820955</v>
      </c>
    </row>
    <row r="24" spans="1:51">
      <c r="A24" s="22">
        <v>21</v>
      </c>
      <c r="B24" s="23">
        <v>1.0285576904</v>
      </c>
      <c r="C24" s="23">
        <v>0.0355</v>
      </c>
      <c r="D24" s="22" t="s">
        <v>131</v>
      </c>
      <c r="E24" s="24">
        <v>2027.99335442396</v>
      </c>
      <c r="F24" s="24">
        <v>556</v>
      </c>
      <c r="G24" s="25">
        <v>0.27</v>
      </c>
      <c r="H24" s="23">
        <v>0.0370289209733845</v>
      </c>
      <c r="I24" s="23">
        <v>0.043068196433367</v>
      </c>
      <c r="J24" s="23">
        <f t="shared" si="0"/>
        <v>0.0449505765340668</v>
      </c>
      <c r="K24" s="23">
        <f t="shared" si="1"/>
        <v>0.26621342349484</v>
      </c>
      <c r="L24" s="27">
        <f t="shared" si="41"/>
        <v>0.0411798716885827</v>
      </c>
      <c r="M24" s="27">
        <f t="shared" si="2"/>
        <v>0.15999638559388</v>
      </c>
      <c r="N24" s="27">
        <f t="shared" si="22"/>
        <v>0.0244505975921642</v>
      </c>
      <c r="O24" s="27">
        <f t="shared" si="3"/>
        <v>0.311250772051713</v>
      </c>
      <c r="P24" s="27">
        <f t="shared" si="23"/>
        <v>0.0367947510698255</v>
      </c>
      <c r="Q24" s="27">
        <f t="shared" si="4"/>
        <v>0.0364718611218463</v>
      </c>
      <c r="R24" s="27">
        <f t="shared" si="24"/>
        <v>0.0905847614327842</v>
      </c>
      <c r="S24" s="27">
        <f t="shared" si="5"/>
        <v>1.55168342064181</v>
      </c>
      <c r="T24" s="27">
        <f t="shared" si="25"/>
        <v>0.0365099323216502</v>
      </c>
      <c r="U24" s="27">
        <f t="shared" si="6"/>
        <v>0.0284487977929647</v>
      </c>
      <c r="V24" s="27">
        <f t="shared" si="26"/>
        <v>0.108242553859408</v>
      </c>
      <c r="W24" s="27">
        <f t="shared" si="7"/>
        <v>2.04908602420868</v>
      </c>
      <c r="X24" s="27">
        <f t="shared" si="27"/>
        <v>0.0380161774255524</v>
      </c>
      <c r="Y24" s="27">
        <f t="shared" si="8"/>
        <v>0.070878237339505</v>
      </c>
      <c r="Z24" s="27">
        <f t="shared" si="28"/>
        <v>0.0281869674287316</v>
      </c>
      <c r="AA24" s="27">
        <f t="shared" si="9"/>
        <v>0.206000917500519</v>
      </c>
      <c r="AB24" s="27">
        <f t="shared" si="29"/>
        <v>0.0311765510678095</v>
      </c>
      <c r="AC24" s="27">
        <f t="shared" si="10"/>
        <v>0.121787293864522</v>
      </c>
      <c r="AD24" s="27">
        <f t="shared" si="30"/>
        <v>0.029297532568566</v>
      </c>
      <c r="AE24" s="27">
        <f t="shared" si="11"/>
        <v>0.17471739243476</v>
      </c>
      <c r="AF24" s="27">
        <f t="shared" si="31"/>
        <v>0.032608474662335</v>
      </c>
      <c r="AG24" s="27">
        <f t="shared" si="12"/>
        <v>0.0814514179623943</v>
      </c>
      <c r="AH24" s="27">
        <f t="shared" si="32"/>
        <v>0.0569703003547553</v>
      </c>
      <c r="AI24" s="27">
        <f t="shared" si="13"/>
        <v>0.604797193091699</v>
      </c>
      <c r="AJ24" s="27">
        <f t="shared" si="33"/>
        <v>0.304512779801395</v>
      </c>
      <c r="AK24" s="27">
        <f t="shared" si="14"/>
        <v>7.57782478313788</v>
      </c>
      <c r="AL24" s="27">
        <f t="shared" si="34"/>
        <v>0.0448468784038499</v>
      </c>
      <c r="AM24" s="27">
        <f t="shared" si="15"/>
        <v>0.263292349404222</v>
      </c>
      <c r="AN24" s="27">
        <f t="shared" si="35"/>
        <v>0.0375425007194458</v>
      </c>
      <c r="AO24" s="27">
        <f t="shared" si="16"/>
        <v>0.0575352315336856</v>
      </c>
      <c r="AP24" s="27">
        <f t="shared" si="36"/>
        <v>0.0255041164911584</v>
      </c>
      <c r="AQ24" s="27">
        <f t="shared" si="17"/>
        <v>0.281574183347651</v>
      </c>
      <c r="AR24" s="27">
        <f t="shared" si="37"/>
        <v>0.181464289085951</v>
      </c>
      <c r="AS24" s="27">
        <f t="shared" si="18"/>
        <v>4.11167011509722</v>
      </c>
      <c r="AT24" s="27">
        <f t="shared" si="38"/>
        <v>0.0602935453768967</v>
      </c>
      <c r="AU24" s="27">
        <f t="shared" si="19"/>
        <v>0.698409728926667</v>
      </c>
      <c r="AV24" s="27">
        <f t="shared" si="39"/>
        <v>0.045144421126006</v>
      </c>
      <c r="AW24" s="27">
        <f t="shared" si="20"/>
        <v>0.27167383453538</v>
      </c>
      <c r="AX24" s="27">
        <f t="shared" si="40"/>
        <v>0.0506086159735998</v>
      </c>
      <c r="AY24" s="27">
        <f t="shared" si="21"/>
        <v>0.42559481615774</v>
      </c>
    </row>
    <row r="25" spans="1:51">
      <c r="A25" s="22">
        <v>22</v>
      </c>
      <c r="B25" s="23">
        <v>0.75906640354</v>
      </c>
      <c r="C25" s="23">
        <v>0.035</v>
      </c>
      <c r="D25" s="22" t="s">
        <v>132</v>
      </c>
      <c r="E25" s="24">
        <v>1626.84283325206</v>
      </c>
      <c r="F25" s="24">
        <v>588</v>
      </c>
      <c r="G25" s="25">
        <v>0.32</v>
      </c>
      <c r="H25" s="23">
        <v>0.0265285053238913</v>
      </c>
      <c r="I25" s="23">
        <v>0.242042705031676</v>
      </c>
      <c r="J25" s="23">
        <f t="shared" si="0"/>
        <v>0.0403291813503108</v>
      </c>
      <c r="K25" s="23">
        <f t="shared" si="1"/>
        <v>0.152262324294596</v>
      </c>
      <c r="L25" s="27">
        <f t="shared" si="41"/>
        <v>0.0283146525636508</v>
      </c>
      <c r="M25" s="27">
        <f t="shared" si="2"/>
        <v>0.191009926752833</v>
      </c>
      <c r="N25" s="27">
        <f t="shared" si="22"/>
        <v>0.015939175855392</v>
      </c>
      <c r="O25" s="27">
        <f t="shared" si="3"/>
        <v>0.544594975560227</v>
      </c>
      <c r="P25" s="27">
        <f t="shared" si="23"/>
        <v>0.0242493006576832</v>
      </c>
      <c r="Q25" s="27">
        <f t="shared" si="4"/>
        <v>0.307162838351908</v>
      </c>
      <c r="R25" s="27">
        <f t="shared" si="24"/>
        <v>0.0585922860158658</v>
      </c>
      <c r="S25" s="27">
        <f t="shared" si="5"/>
        <v>0.674065314739024</v>
      </c>
      <c r="T25" s="27">
        <f t="shared" si="25"/>
        <v>0.0231466262521094</v>
      </c>
      <c r="U25" s="27">
        <f t="shared" si="6"/>
        <v>0.338667821368304</v>
      </c>
      <c r="V25" s="27">
        <f t="shared" si="26"/>
        <v>0.0703121879743859</v>
      </c>
      <c r="W25" s="27">
        <f t="shared" si="7"/>
        <v>1.00891965641102</v>
      </c>
      <c r="X25" s="27">
        <f t="shared" si="27"/>
        <v>0.0247478722263613</v>
      </c>
      <c r="Y25" s="27">
        <f t="shared" si="8"/>
        <v>0.292917936389678</v>
      </c>
      <c r="Z25" s="27">
        <f t="shared" si="28"/>
        <v>0.0190565996031115</v>
      </c>
      <c r="AA25" s="27">
        <f t="shared" si="9"/>
        <v>0.455525725625387</v>
      </c>
      <c r="AB25" s="27">
        <f t="shared" si="29"/>
        <v>0.0205460444582792</v>
      </c>
      <c r="AC25" s="27">
        <f t="shared" si="10"/>
        <v>0.412970158334881</v>
      </c>
      <c r="AD25" s="27">
        <f t="shared" si="30"/>
        <v>0.0195943436655924</v>
      </c>
      <c r="AE25" s="27">
        <f t="shared" si="11"/>
        <v>0.440161609554502</v>
      </c>
      <c r="AF25" s="27">
        <f t="shared" si="31"/>
        <v>0.0214551378507481</v>
      </c>
      <c r="AG25" s="27">
        <f t="shared" si="12"/>
        <v>0.386996061407196</v>
      </c>
      <c r="AH25" s="27">
        <f t="shared" si="32"/>
        <v>0.0389683845071512</v>
      </c>
      <c r="AI25" s="27">
        <f t="shared" si="13"/>
        <v>0.113382414490035</v>
      </c>
      <c r="AJ25" s="27">
        <f t="shared" si="33"/>
        <v>0.20314064560641</v>
      </c>
      <c r="AK25" s="27">
        <f t="shared" si="14"/>
        <v>4.80401844589744</v>
      </c>
      <c r="AL25" s="27">
        <f t="shared" si="34"/>
        <v>0.0285792504190394</v>
      </c>
      <c r="AM25" s="27">
        <f t="shared" si="15"/>
        <v>0.183449988027445</v>
      </c>
      <c r="AN25" s="27">
        <f t="shared" si="35"/>
        <v>0.0238736794251332</v>
      </c>
      <c r="AO25" s="27">
        <f t="shared" si="16"/>
        <v>0.317894873567624</v>
      </c>
      <c r="AP25" s="27">
        <f t="shared" si="36"/>
        <v>0.0198177056636223</v>
      </c>
      <c r="AQ25" s="27">
        <f t="shared" si="17"/>
        <v>0.43377983818222</v>
      </c>
      <c r="AR25" s="27">
        <f t="shared" si="37"/>
        <v>0.0994503669202844</v>
      </c>
      <c r="AS25" s="27">
        <f t="shared" si="18"/>
        <v>1.84143905486527</v>
      </c>
      <c r="AT25" s="27">
        <f t="shared" si="38"/>
        <v>0.038224999924912</v>
      </c>
      <c r="AU25" s="27">
        <f t="shared" si="19"/>
        <v>0.0921428549974865</v>
      </c>
      <c r="AV25" s="27">
        <f t="shared" si="39"/>
        <v>0.0283550181117291</v>
      </c>
      <c r="AW25" s="27">
        <f t="shared" si="20"/>
        <v>0.189856625379169</v>
      </c>
      <c r="AX25" s="27">
        <f t="shared" si="40"/>
        <v>0.0381468970394639</v>
      </c>
      <c r="AY25" s="27">
        <f t="shared" si="21"/>
        <v>0.0899113439846819</v>
      </c>
    </row>
    <row r="26" spans="1:51">
      <c r="A26" s="22">
        <v>23</v>
      </c>
      <c r="B26" s="23">
        <v>0.938964050319</v>
      </c>
      <c r="C26" s="23">
        <v>0.03537</v>
      </c>
      <c r="D26" s="22" t="s">
        <v>133</v>
      </c>
      <c r="E26" s="24">
        <v>2540.73636717201</v>
      </c>
      <c r="F26" s="24">
        <v>430</v>
      </c>
      <c r="G26" s="25">
        <v>0.17</v>
      </c>
      <c r="H26" s="23">
        <v>0.0361881535742612</v>
      </c>
      <c r="I26" s="23">
        <v>0.0231312856732044</v>
      </c>
      <c r="J26" s="23">
        <f t="shared" si="0"/>
        <v>0.0336833804626005</v>
      </c>
      <c r="K26" s="23">
        <f t="shared" si="1"/>
        <v>0.0476850307435539</v>
      </c>
      <c r="L26" s="27">
        <f t="shared" si="41"/>
        <v>0.0372006445263013</v>
      </c>
      <c r="M26" s="27">
        <f t="shared" si="2"/>
        <v>0.0517569840628024</v>
      </c>
      <c r="N26" s="27">
        <f t="shared" si="22"/>
        <v>0.0215054928356515</v>
      </c>
      <c r="O26" s="27">
        <f t="shared" si="3"/>
        <v>0.391984935378811</v>
      </c>
      <c r="P26" s="27">
        <f t="shared" si="23"/>
        <v>0.0324688346524496</v>
      </c>
      <c r="Q26" s="27">
        <f t="shared" si="4"/>
        <v>0.0820233346777037</v>
      </c>
      <c r="R26" s="27">
        <f t="shared" si="24"/>
        <v>0.0794873225319195</v>
      </c>
      <c r="S26" s="27">
        <f t="shared" si="5"/>
        <v>1.24730909052642</v>
      </c>
      <c r="T26" s="27">
        <f t="shared" si="25"/>
        <v>0.0318450174924794</v>
      </c>
      <c r="U26" s="27">
        <f t="shared" si="6"/>
        <v>0.0996602348747707</v>
      </c>
      <c r="V26" s="27">
        <f t="shared" si="26"/>
        <v>0.0951031429234487</v>
      </c>
      <c r="W26" s="27">
        <f t="shared" si="7"/>
        <v>1.68880811205679</v>
      </c>
      <c r="X26" s="27">
        <f t="shared" si="27"/>
        <v>0.0334230670979995</v>
      </c>
      <c r="Y26" s="27">
        <f t="shared" si="8"/>
        <v>0.0550447526717705</v>
      </c>
      <c r="Z26" s="27">
        <f t="shared" si="28"/>
        <v>0.0250642018891609</v>
      </c>
      <c r="AA26" s="27">
        <f t="shared" si="9"/>
        <v>0.291371165135401</v>
      </c>
      <c r="AB26" s="27">
        <f t="shared" si="29"/>
        <v>0.0275109092170603</v>
      </c>
      <c r="AC26" s="27">
        <f t="shared" si="10"/>
        <v>0.222196516339828</v>
      </c>
      <c r="AD26" s="27">
        <f t="shared" si="30"/>
        <v>0.025967344233637</v>
      </c>
      <c r="AE26" s="27">
        <f t="shared" si="11"/>
        <v>0.265837030431523</v>
      </c>
      <c r="AF26" s="27">
        <f t="shared" si="31"/>
        <v>0.0287605764394667</v>
      </c>
      <c r="AG26" s="27">
        <f t="shared" si="12"/>
        <v>0.186865240614455</v>
      </c>
      <c r="AH26" s="27">
        <f t="shared" si="32"/>
        <v>0.0508362955227952</v>
      </c>
      <c r="AI26" s="27">
        <f t="shared" si="13"/>
        <v>0.437271572598112</v>
      </c>
      <c r="AJ26" s="27">
        <f t="shared" si="33"/>
        <v>0.269692919015584</v>
      </c>
      <c r="AK26" s="27">
        <f t="shared" si="14"/>
        <v>6.62490582458535</v>
      </c>
      <c r="AL26" s="27">
        <f t="shared" si="34"/>
        <v>0.0391773612763474</v>
      </c>
      <c r="AM26" s="27">
        <f t="shared" si="15"/>
        <v>0.107643801988899</v>
      </c>
      <c r="AN26" s="27">
        <f t="shared" si="35"/>
        <v>0.0327755100254623</v>
      </c>
      <c r="AO26" s="27">
        <f t="shared" si="16"/>
        <v>0.0733528406711252</v>
      </c>
      <c r="AP26" s="27">
        <f t="shared" si="36"/>
        <v>0.018431864307762</v>
      </c>
      <c r="AQ26" s="27">
        <f t="shared" si="17"/>
        <v>0.478884243489907</v>
      </c>
      <c r="AR26" s="27">
        <f t="shared" si="37"/>
        <v>0.151482546745555</v>
      </c>
      <c r="AS26" s="27">
        <f t="shared" si="18"/>
        <v>3.28279747654947</v>
      </c>
      <c r="AT26" s="27">
        <f t="shared" si="38"/>
        <v>0.052589771744723</v>
      </c>
      <c r="AU26" s="27">
        <f t="shared" si="19"/>
        <v>0.486846812121093</v>
      </c>
      <c r="AV26" s="27">
        <f t="shared" si="39"/>
        <v>0.0392662525872756</v>
      </c>
      <c r="AW26" s="27">
        <f t="shared" si="20"/>
        <v>0.1101569857867</v>
      </c>
      <c r="AX26" s="27">
        <f t="shared" si="40"/>
        <v>0.0464942788819788</v>
      </c>
      <c r="AY26" s="27">
        <f t="shared" si="21"/>
        <v>0.314511701497845</v>
      </c>
    </row>
    <row r="27" spans="1:51">
      <c r="A27" s="22">
        <v>24</v>
      </c>
      <c r="B27" s="23">
        <v>1.15169051972</v>
      </c>
      <c r="C27" s="23">
        <v>0.05616</v>
      </c>
      <c r="D27" s="22" t="s">
        <v>45</v>
      </c>
      <c r="E27" s="24">
        <v>2113.55057177832</v>
      </c>
      <c r="F27" s="24">
        <v>680</v>
      </c>
      <c r="G27" s="25">
        <v>0.3</v>
      </c>
      <c r="H27" s="23">
        <v>0.0434683088493213</v>
      </c>
      <c r="I27" s="23">
        <v>0.225991651543424</v>
      </c>
      <c r="J27" s="23">
        <f t="shared" si="0"/>
        <v>0.0700728247407842</v>
      </c>
      <c r="K27" s="23">
        <f t="shared" si="1"/>
        <v>0.247735483276071</v>
      </c>
      <c r="L27" s="27">
        <f t="shared" si="41"/>
        <v>0.0471069939484048</v>
      </c>
      <c r="M27" s="27">
        <f t="shared" si="2"/>
        <v>0.161200250206467</v>
      </c>
      <c r="N27" s="27">
        <f t="shared" si="22"/>
        <v>0.0286712784154129</v>
      </c>
      <c r="O27" s="27">
        <f t="shared" si="3"/>
        <v>0.489471538187092</v>
      </c>
      <c r="P27" s="27">
        <f t="shared" si="23"/>
        <v>0.042971498914689</v>
      </c>
      <c r="Q27" s="27">
        <f t="shared" si="4"/>
        <v>0.234837982288301</v>
      </c>
      <c r="R27" s="27">
        <f t="shared" si="24"/>
        <v>0.106530699382692</v>
      </c>
      <c r="S27" s="27">
        <f t="shared" si="5"/>
        <v>0.896914162797216</v>
      </c>
      <c r="T27" s="27">
        <f t="shared" si="25"/>
        <v>0.0432585275032307</v>
      </c>
      <c r="U27" s="27">
        <f t="shared" si="6"/>
        <v>0.229727074372672</v>
      </c>
      <c r="V27" s="27">
        <f t="shared" si="26"/>
        <v>0.1270954970152</v>
      </c>
      <c r="W27" s="27">
        <f t="shared" si="7"/>
        <v>1.26309645682337</v>
      </c>
      <c r="X27" s="27">
        <f t="shared" si="27"/>
        <v>0.0446017520058047</v>
      </c>
      <c r="Y27" s="27">
        <f t="shared" si="8"/>
        <v>0.205809259155899</v>
      </c>
      <c r="Z27" s="27">
        <f t="shared" si="28"/>
        <v>0.0326075364123691</v>
      </c>
      <c r="AA27" s="27">
        <f t="shared" si="9"/>
        <v>0.419381474138727</v>
      </c>
      <c r="AB27" s="27">
        <f t="shared" si="29"/>
        <v>0.0364105814003411</v>
      </c>
      <c r="AC27" s="27">
        <f t="shared" si="10"/>
        <v>0.351663436603614</v>
      </c>
      <c r="AD27" s="27">
        <f t="shared" si="30"/>
        <v>0.0340289770613449</v>
      </c>
      <c r="AE27" s="27">
        <f t="shared" si="11"/>
        <v>0.394070921272348</v>
      </c>
      <c r="AF27" s="27">
        <f t="shared" si="31"/>
        <v>0.0381057309199044</v>
      </c>
      <c r="AG27" s="27">
        <f t="shared" si="12"/>
        <v>0.321479150286602</v>
      </c>
      <c r="AH27" s="27">
        <f t="shared" si="32"/>
        <v>0.0656194263414025</v>
      </c>
      <c r="AI27" s="27">
        <f t="shared" si="13"/>
        <v>0.168437078728677</v>
      </c>
      <c r="AJ27" s="27">
        <f t="shared" si="33"/>
        <v>0.354026581973748</v>
      </c>
      <c r="AK27" s="27">
        <f t="shared" si="14"/>
        <v>5.30389212916218</v>
      </c>
      <c r="AL27" s="27">
        <f t="shared" si="34"/>
        <v>0.0530345079721032</v>
      </c>
      <c r="AM27" s="27">
        <f t="shared" si="15"/>
        <v>0.0556533480750852</v>
      </c>
      <c r="AN27" s="27">
        <f t="shared" si="35"/>
        <v>0.0444316898323473</v>
      </c>
      <c r="AO27" s="27">
        <f t="shared" si="16"/>
        <v>0.208837431760198</v>
      </c>
      <c r="AP27" s="27">
        <f t="shared" si="36"/>
        <v>0.0344125127292336</v>
      </c>
      <c r="AQ27" s="27">
        <f t="shared" si="17"/>
        <v>0.387241582456667</v>
      </c>
      <c r="AR27" s="27">
        <f t="shared" si="37"/>
        <v>0.227083256744786</v>
      </c>
      <c r="AS27" s="27">
        <f t="shared" si="18"/>
        <v>3.04350528391712</v>
      </c>
      <c r="AT27" s="27">
        <f t="shared" si="38"/>
        <v>0.0714383682767639</v>
      </c>
      <c r="AU27" s="27">
        <f t="shared" si="19"/>
        <v>0.272050717178844</v>
      </c>
      <c r="AV27" s="27">
        <f t="shared" si="39"/>
        <v>0.053675040641847</v>
      </c>
      <c r="AW27" s="27">
        <f t="shared" si="20"/>
        <v>0.0442478518189633</v>
      </c>
      <c r="AX27" s="27">
        <f t="shared" si="40"/>
        <v>0.0562229643575045</v>
      </c>
      <c r="AY27" s="27">
        <f t="shared" si="21"/>
        <v>0.00112116021197491</v>
      </c>
    </row>
    <row r="28" spans="1:51">
      <c r="A28" s="22">
        <v>25</v>
      </c>
      <c r="B28" s="23">
        <v>1.53639829205</v>
      </c>
      <c r="C28" s="23">
        <v>0.08594</v>
      </c>
      <c r="D28" s="22" t="s">
        <v>134</v>
      </c>
      <c r="E28" s="24">
        <v>3303.89018910935</v>
      </c>
      <c r="F28" s="24">
        <v>566</v>
      </c>
      <c r="G28" s="25">
        <v>0.17</v>
      </c>
      <c r="H28" s="23">
        <v>0.0685829176858949</v>
      </c>
      <c r="I28" s="23">
        <v>0.201967446056611</v>
      </c>
      <c r="J28" s="23">
        <f t="shared" si="0"/>
        <v>0.07588878895678</v>
      </c>
      <c r="K28" s="23">
        <f t="shared" si="1"/>
        <v>0.11695614432418</v>
      </c>
      <c r="L28" s="27">
        <f t="shared" si="41"/>
        <v>0.0670759799351896</v>
      </c>
      <c r="M28" s="27">
        <f t="shared" si="2"/>
        <v>0.219502211598911</v>
      </c>
      <c r="N28" s="27">
        <f t="shared" si="22"/>
        <v>0.0430250304073073</v>
      </c>
      <c r="O28" s="27">
        <f t="shared" si="3"/>
        <v>0.499359664797448</v>
      </c>
      <c r="P28" s="27">
        <f t="shared" si="23"/>
        <v>0.0638206317224159</v>
      </c>
      <c r="Q28" s="27">
        <f t="shared" si="4"/>
        <v>0.257381525222064</v>
      </c>
      <c r="R28" s="27">
        <f t="shared" si="24"/>
        <v>0.161051852382031</v>
      </c>
      <c r="S28" s="27">
        <f t="shared" si="5"/>
        <v>0.874003402164656</v>
      </c>
      <c r="T28" s="27">
        <f t="shared" si="25"/>
        <v>0.0666536240998004</v>
      </c>
      <c r="U28" s="27">
        <f t="shared" si="6"/>
        <v>0.224416754714912</v>
      </c>
      <c r="V28" s="27">
        <f t="shared" si="26"/>
        <v>0.191367753042463</v>
      </c>
      <c r="W28" s="27">
        <f t="shared" si="7"/>
        <v>1.22675998420366</v>
      </c>
      <c r="X28" s="27">
        <f t="shared" si="27"/>
        <v>0.067019598144961</v>
      </c>
      <c r="Y28" s="27">
        <f t="shared" si="8"/>
        <v>0.2201582715271</v>
      </c>
      <c r="Z28" s="27">
        <f t="shared" si="28"/>
        <v>0.0472698767336778</v>
      </c>
      <c r="AA28" s="27">
        <f t="shared" si="9"/>
        <v>0.449966526254622</v>
      </c>
      <c r="AB28" s="27">
        <f t="shared" si="29"/>
        <v>0.0540780130715722</v>
      </c>
      <c r="AC28" s="27">
        <f t="shared" si="10"/>
        <v>0.370746880712448</v>
      </c>
      <c r="AD28" s="27">
        <f t="shared" si="30"/>
        <v>0.0498392338522491</v>
      </c>
      <c r="AE28" s="27">
        <f t="shared" si="11"/>
        <v>0.420069422245182</v>
      </c>
      <c r="AF28" s="27">
        <f t="shared" si="31"/>
        <v>0.0566822132435861</v>
      </c>
      <c r="AG28" s="27">
        <f t="shared" si="12"/>
        <v>0.340444342057411</v>
      </c>
      <c r="AH28" s="27">
        <f t="shared" si="32"/>
        <v>0.094078949449503</v>
      </c>
      <c r="AI28" s="27">
        <f t="shared" si="13"/>
        <v>0.0947050203572612</v>
      </c>
      <c r="AJ28" s="27">
        <f t="shared" si="33"/>
        <v>0.5197682498737</v>
      </c>
      <c r="AK28" s="27">
        <f t="shared" si="14"/>
        <v>5.04803641928904</v>
      </c>
      <c r="AL28" s="27">
        <f t="shared" si="34"/>
        <v>0.0813174684484393</v>
      </c>
      <c r="AM28" s="27">
        <f t="shared" si="15"/>
        <v>0.0537878933158094</v>
      </c>
      <c r="AN28" s="27">
        <f t="shared" si="35"/>
        <v>0.0682642284739366</v>
      </c>
      <c r="AO28" s="27">
        <f t="shared" si="16"/>
        <v>0.205675721736833</v>
      </c>
      <c r="AP28" s="27">
        <f t="shared" si="36"/>
        <v>0.0387264553494123</v>
      </c>
      <c r="AQ28" s="27">
        <f t="shared" si="17"/>
        <v>0.549377992210702</v>
      </c>
      <c r="AR28" s="27">
        <f t="shared" si="37"/>
        <v>0.402531915722129</v>
      </c>
      <c r="AS28" s="27">
        <f t="shared" si="18"/>
        <v>3.68387148850511</v>
      </c>
      <c r="AT28" s="27">
        <f t="shared" si="38"/>
        <v>0.11007369922767</v>
      </c>
      <c r="AU28" s="27">
        <f t="shared" si="19"/>
        <v>0.280820330785087</v>
      </c>
      <c r="AV28" s="27">
        <f t="shared" si="39"/>
        <v>0.0834386129579815</v>
      </c>
      <c r="AW28" s="27">
        <f t="shared" si="20"/>
        <v>0.0291062024903247</v>
      </c>
      <c r="AX28" s="27">
        <f t="shared" si="40"/>
        <v>0.0735140026144254</v>
      </c>
      <c r="AY28" s="27">
        <f t="shared" si="21"/>
        <v>0.144589217891256</v>
      </c>
    </row>
    <row r="29" spans="1:51">
      <c r="A29" s="22">
        <v>26</v>
      </c>
      <c r="B29" s="23">
        <v>0.893896916073</v>
      </c>
      <c r="C29" s="23">
        <v>0.05044</v>
      </c>
      <c r="D29" s="22" t="s">
        <v>57</v>
      </c>
      <c r="E29" s="24">
        <v>2070.88660289738</v>
      </c>
      <c r="F29" s="24">
        <v>500</v>
      </c>
      <c r="G29" s="25">
        <v>0.21</v>
      </c>
      <c r="H29" s="23">
        <v>0.0313651512768914</v>
      </c>
      <c r="I29" s="23">
        <v>0.378169086500964</v>
      </c>
      <c r="J29" s="23">
        <f t="shared" si="0"/>
        <v>0.0371206423569355</v>
      </c>
      <c r="K29" s="23">
        <f t="shared" si="1"/>
        <v>0.264063394985418</v>
      </c>
      <c r="L29" s="27">
        <f t="shared" si="41"/>
        <v>0.034936395106129</v>
      </c>
      <c r="M29" s="27">
        <f t="shared" si="2"/>
        <v>0.307367265937173</v>
      </c>
      <c r="N29" s="27">
        <f t="shared" si="22"/>
        <v>0.020066238165943</v>
      </c>
      <c r="O29" s="27">
        <f t="shared" si="3"/>
        <v>0.602176087114531</v>
      </c>
      <c r="P29" s="27">
        <f t="shared" si="23"/>
        <v>0.0303494023528194</v>
      </c>
      <c r="Q29" s="27">
        <f t="shared" si="4"/>
        <v>0.398306852640376</v>
      </c>
      <c r="R29" s="27">
        <f t="shared" si="24"/>
        <v>0.0740739390916303</v>
      </c>
      <c r="S29" s="27">
        <f t="shared" si="5"/>
        <v>0.468555493489895</v>
      </c>
      <c r="T29" s="27">
        <f t="shared" si="25"/>
        <v>0.0295800703683102</v>
      </c>
      <c r="U29" s="27">
        <f t="shared" si="6"/>
        <v>0.413559271048568</v>
      </c>
      <c r="V29" s="27">
        <f t="shared" si="26"/>
        <v>0.0886873141356469</v>
      </c>
      <c r="W29" s="27">
        <f t="shared" si="7"/>
        <v>0.758273476123055</v>
      </c>
      <c r="X29" s="27">
        <f t="shared" si="27"/>
        <v>0.0311791736480181</v>
      </c>
      <c r="Y29" s="27">
        <f t="shared" si="8"/>
        <v>0.381856192545239</v>
      </c>
      <c r="Z29" s="27">
        <f t="shared" si="28"/>
        <v>0.0235251114735476</v>
      </c>
      <c r="AA29" s="27">
        <f t="shared" si="9"/>
        <v>0.533602072292871</v>
      </c>
      <c r="AB29" s="27">
        <f t="shared" si="29"/>
        <v>0.0257149834625286</v>
      </c>
      <c r="AC29" s="27">
        <f t="shared" si="10"/>
        <v>0.490186687895944</v>
      </c>
      <c r="AD29" s="27">
        <f t="shared" si="30"/>
        <v>0.0243301549478446</v>
      </c>
      <c r="AE29" s="27">
        <f t="shared" si="11"/>
        <v>0.517641654483652</v>
      </c>
      <c r="AF29" s="27">
        <f t="shared" si="31"/>
        <v>0.0268760645649711</v>
      </c>
      <c r="AG29" s="27">
        <f t="shared" si="12"/>
        <v>0.467167633525552</v>
      </c>
      <c r="AH29" s="27">
        <f t="shared" si="32"/>
        <v>0.0478048531249259</v>
      </c>
      <c r="AI29" s="27">
        <f t="shared" si="13"/>
        <v>0.0522431973646725</v>
      </c>
      <c r="AJ29" s="27">
        <f t="shared" si="33"/>
        <v>0.252584936415477</v>
      </c>
      <c r="AK29" s="27">
        <f t="shared" si="14"/>
        <v>4.00763157048924</v>
      </c>
      <c r="AL29" s="27">
        <f t="shared" si="34"/>
        <v>0.0364213337987859</v>
      </c>
      <c r="AM29" s="27">
        <f t="shared" si="15"/>
        <v>0.277927561483229</v>
      </c>
      <c r="AN29" s="27">
        <f t="shared" si="35"/>
        <v>0.0304593607689832</v>
      </c>
      <c r="AO29" s="27">
        <f t="shared" si="16"/>
        <v>0.396126868180348</v>
      </c>
      <c r="AP29" s="27">
        <f t="shared" si="36"/>
        <v>0.0201126806116425</v>
      </c>
      <c r="AQ29" s="27">
        <f t="shared" si="17"/>
        <v>0.601255340768388</v>
      </c>
      <c r="AR29" s="27">
        <f t="shared" si="37"/>
        <v>0.137423805867823</v>
      </c>
      <c r="AS29" s="27">
        <f t="shared" si="18"/>
        <v>1.72450051284345</v>
      </c>
      <c r="AT29" s="27">
        <f t="shared" si="38"/>
        <v>0.0488493733510952</v>
      </c>
      <c r="AU29" s="27">
        <f t="shared" si="19"/>
        <v>0.0315350247602069</v>
      </c>
      <c r="AV29" s="27">
        <f t="shared" si="39"/>
        <v>0.0364184424700702</v>
      </c>
      <c r="AW29" s="27">
        <f t="shared" si="20"/>
        <v>0.277984883622716</v>
      </c>
      <c r="AX29" s="27">
        <f t="shared" si="40"/>
        <v>0.0444144974567865</v>
      </c>
      <c r="AY29" s="27">
        <f t="shared" si="21"/>
        <v>0.119458813307166</v>
      </c>
    </row>
    <row r="30" spans="1:51">
      <c r="A30" s="22">
        <v>27</v>
      </c>
      <c r="B30" s="23">
        <v>1.17926792951</v>
      </c>
      <c r="C30" s="23">
        <v>0.0583</v>
      </c>
      <c r="D30" s="22" t="s">
        <v>39</v>
      </c>
      <c r="E30" s="24">
        <v>2519.50964910141</v>
      </c>
      <c r="F30" s="24">
        <v>545</v>
      </c>
      <c r="G30" s="25">
        <v>0.2</v>
      </c>
      <c r="H30" s="23">
        <v>0.0391834519547263</v>
      </c>
      <c r="I30" s="23">
        <v>0.327899623418074</v>
      </c>
      <c r="J30" s="23">
        <f t="shared" si="0"/>
        <v>0.0536572222476956</v>
      </c>
      <c r="K30" s="23">
        <f t="shared" si="1"/>
        <v>0.0796359820292344</v>
      </c>
      <c r="L30" s="27">
        <f t="shared" si="41"/>
        <v>0.0487946806001599</v>
      </c>
      <c r="M30" s="27">
        <f t="shared" si="2"/>
        <v>0.163041499139625</v>
      </c>
      <c r="N30" s="27">
        <f t="shared" si="22"/>
        <v>0.0296428344835435</v>
      </c>
      <c r="O30" s="27">
        <f t="shared" si="3"/>
        <v>0.49154657832687</v>
      </c>
      <c r="P30" s="27">
        <f t="shared" si="23"/>
        <v>0.0443899075460545</v>
      </c>
      <c r="Q30" s="27">
        <f t="shared" si="4"/>
        <v>0.238595067820678</v>
      </c>
      <c r="R30" s="27">
        <f t="shared" si="24"/>
        <v>0.110207603937146</v>
      </c>
      <c r="S30" s="27">
        <f t="shared" si="5"/>
        <v>0.890353412300958</v>
      </c>
      <c r="T30" s="27">
        <f t="shared" si="25"/>
        <v>0.0448215402192454</v>
      </c>
      <c r="U30" s="27">
        <f t="shared" si="6"/>
        <v>0.231191419910027</v>
      </c>
      <c r="V30" s="27">
        <f t="shared" si="26"/>
        <v>0.131438644660721</v>
      </c>
      <c r="W30" s="27">
        <f t="shared" si="7"/>
        <v>1.25452220687343</v>
      </c>
      <c r="X30" s="27">
        <f t="shared" si="27"/>
        <v>0.0461181483996788</v>
      </c>
      <c r="Y30" s="27">
        <f t="shared" si="8"/>
        <v>0.208951142372576</v>
      </c>
      <c r="Z30" s="27">
        <f t="shared" si="28"/>
        <v>0.033616963538782</v>
      </c>
      <c r="AA30" s="27">
        <f t="shared" si="9"/>
        <v>0.423379699163259</v>
      </c>
      <c r="AB30" s="27">
        <f t="shared" si="29"/>
        <v>0.0376125154449182</v>
      </c>
      <c r="AC30" s="27">
        <f t="shared" si="10"/>
        <v>0.354845361150632</v>
      </c>
      <c r="AD30" s="27">
        <f t="shared" si="30"/>
        <v>0.0351119734637916</v>
      </c>
      <c r="AE30" s="27">
        <f t="shared" si="11"/>
        <v>0.397736304223129</v>
      </c>
      <c r="AF30" s="27">
        <f t="shared" si="31"/>
        <v>0.0393685598644659</v>
      </c>
      <c r="AG30" s="27">
        <f t="shared" si="12"/>
        <v>0.324724530626658</v>
      </c>
      <c r="AH30" s="27">
        <f t="shared" si="32"/>
        <v>0.0675893545968576</v>
      </c>
      <c r="AI30" s="27">
        <f t="shared" si="13"/>
        <v>0.159337128591039</v>
      </c>
      <c r="AJ30" s="27">
        <f t="shared" si="33"/>
        <v>0.365366346050071</v>
      </c>
      <c r="AK30" s="27">
        <f t="shared" si="14"/>
        <v>5.26700422041288</v>
      </c>
      <c r="AL30" s="27">
        <f t="shared" si="34"/>
        <v>0.0549286565030089</v>
      </c>
      <c r="AM30" s="27">
        <f t="shared" si="15"/>
        <v>0.0578275042365538</v>
      </c>
      <c r="AN30" s="27">
        <f t="shared" si="35"/>
        <v>0.046026198677368</v>
      </c>
      <c r="AO30" s="27">
        <f t="shared" si="16"/>
        <v>0.210528324573447</v>
      </c>
      <c r="AP30" s="27">
        <f t="shared" si="36"/>
        <v>0.028709277743921</v>
      </c>
      <c r="AQ30" s="27">
        <f t="shared" si="17"/>
        <v>0.507559558423311</v>
      </c>
      <c r="AR30" s="27">
        <f t="shared" si="37"/>
        <v>0.238000615485174</v>
      </c>
      <c r="AS30" s="27">
        <f t="shared" si="18"/>
        <v>3.08234331878515</v>
      </c>
      <c r="AT30" s="27">
        <f t="shared" si="38"/>
        <v>0.0740195721334967</v>
      </c>
      <c r="AU30" s="27">
        <f t="shared" si="19"/>
        <v>0.269632455120013</v>
      </c>
      <c r="AV30" s="27">
        <f t="shared" si="39"/>
        <v>0.0556548376980828</v>
      </c>
      <c r="AW30" s="27">
        <f t="shared" si="20"/>
        <v>0.0453715660706213</v>
      </c>
      <c r="AX30" s="27">
        <f t="shared" si="40"/>
        <v>0.0574744968581486</v>
      </c>
      <c r="AY30" s="27">
        <f t="shared" si="21"/>
        <v>0.0141595736166625</v>
      </c>
    </row>
    <row r="31" spans="1:51">
      <c r="A31" s="22">
        <v>28</v>
      </c>
      <c r="B31" s="23">
        <v>0.448259597305</v>
      </c>
      <c r="C31" s="23">
        <v>0.02125</v>
      </c>
      <c r="D31" s="22" t="s">
        <v>62</v>
      </c>
      <c r="E31" s="24">
        <v>1178.20306339362</v>
      </c>
      <c r="F31" s="24">
        <v>470</v>
      </c>
      <c r="G31" s="25">
        <v>0.41</v>
      </c>
      <c r="H31" s="23">
        <v>0.0260174398664739</v>
      </c>
      <c r="I31" s="23">
        <v>0.224350111363478</v>
      </c>
      <c r="J31" s="23">
        <f t="shared" si="0"/>
        <v>0.0186610045656517</v>
      </c>
      <c r="K31" s="23">
        <f t="shared" si="1"/>
        <v>0.121835079263447</v>
      </c>
      <c r="L31" s="27">
        <f t="shared" si="41"/>
        <v>0.0144090442413184</v>
      </c>
      <c r="M31" s="27">
        <f t="shared" si="2"/>
        <v>0.321927329820311</v>
      </c>
      <c r="N31" s="27">
        <f t="shared" si="22"/>
        <v>0.0075913146585896</v>
      </c>
      <c r="O31" s="27">
        <f t="shared" si="3"/>
        <v>0.642761663125195</v>
      </c>
      <c r="P31" s="27">
        <f t="shared" si="23"/>
        <v>0.0117696210635462</v>
      </c>
      <c r="Q31" s="27">
        <f t="shared" si="4"/>
        <v>0.446135479362531</v>
      </c>
      <c r="R31" s="27">
        <f t="shared" si="24"/>
        <v>0.0275304109496154</v>
      </c>
      <c r="S31" s="27">
        <f t="shared" si="5"/>
        <v>0.295548750570138</v>
      </c>
      <c r="T31" s="27">
        <f t="shared" si="25"/>
        <v>0.0105041868710958</v>
      </c>
      <c r="U31" s="27">
        <f t="shared" si="6"/>
        <v>0.505685323713138</v>
      </c>
      <c r="V31" s="27">
        <f t="shared" si="26"/>
        <v>0.0332816896518694</v>
      </c>
      <c r="W31" s="27">
        <f t="shared" si="7"/>
        <v>0.56619716008797</v>
      </c>
      <c r="X31" s="27">
        <f t="shared" si="27"/>
        <v>0.0117580890589021</v>
      </c>
      <c r="Y31" s="27">
        <f t="shared" si="8"/>
        <v>0.446678161934019</v>
      </c>
      <c r="Z31" s="27">
        <f t="shared" si="28"/>
        <v>0.00966771159042857</v>
      </c>
      <c r="AA31" s="27">
        <f t="shared" si="9"/>
        <v>0.545048866332773</v>
      </c>
      <c r="AB31" s="27">
        <f t="shared" si="29"/>
        <v>0.00997168637388016</v>
      </c>
      <c r="AC31" s="27">
        <f t="shared" si="10"/>
        <v>0.530744170640934</v>
      </c>
      <c r="AD31" s="27">
        <f t="shared" si="30"/>
        <v>0.0097558584750234</v>
      </c>
      <c r="AE31" s="27">
        <f t="shared" si="11"/>
        <v>0.540900777645958</v>
      </c>
      <c r="AF31" s="27">
        <f t="shared" si="31"/>
        <v>0.0103838718696612</v>
      </c>
      <c r="AG31" s="27">
        <f t="shared" si="12"/>
        <v>0.511347206133593</v>
      </c>
      <c r="AH31" s="27">
        <f t="shared" si="32"/>
        <v>0.0201731949413664</v>
      </c>
      <c r="AI31" s="27">
        <f t="shared" si="13"/>
        <v>0.0506731792298167</v>
      </c>
      <c r="AJ31" s="27">
        <f t="shared" si="33"/>
        <v>0.100695508075296</v>
      </c>
      <c r="AK31" s="27">
        <f t="shared" si="14"/>
        <v>3.73861214471982</v>
      </c>
      <c r="AL31" s="27">
        <f t="shared" si="34"/>
        <v>0.0130861612729337</v>
      </c>
      <c r="AM31" s="27">
        <f t="shared" si="15"/>
        <v>0.384180645979591</v>
      </c>
      <c r="AN31" s="27">
        <f t="shared" si="35"/>
        <v>0.0108913471207225</v>
      </c>
      <c r="AO31" s="27">
        <f t="shared" si="16"/>
        <v>0.487466017848354</v>
      </c>
      <c r="AP31" s="27">
        <f t="shared" si="36"/>
        <v>0.00953448163467735</v>
      </c>
      <c r="AQ31" s="27">
        <f t="shared" si="17"/>
        <v>0.551318511309301</v>
      </c>
      <c r="AR31" s="27">
        <f t="shared" si="37"/>
        <v>0.0352537087040706</v>
      </c>
      <c r="AS31" s="27">
        <f t="shared" si="18"/>
        <v>0.658998056662148</v>
      </c>
      <c r="AT31" s="27">
        <f t="shared" si="38"/>
        <v>0.0173469143185525</v>
      </c>
      <c r="AU31" s="27">
        <f t="shared" si="19"/>
        <v>0.183674620303411</v>
      </c>
      <c r="AV31" s="27">
        <f t="shared" si="39"/>
        <v>0.0126614090258181</v>
      </c>
      <c r="AW31" s="27">
        <f t="shared" si="20"/>
        <v>0.404168987020326</v>
      </c>
      <c r="AX31" s="27">
        <f t="shared" si="40"/>
        <v>0.0233684580095968</v>
      </c>
      <c r="AY31" s="27">
        <f t="shared" si="21"/>
        <v>0.0996921416280866</v>
      </c>
    </row>
    <row r="32" spans="1:51">
      <c r="A32" s="22">
        <v>29</v>
      </c>
      <c r="B32" s="23">
        <v>0.751127318492</v>
      </c>
      <c r="C32" s="23">
        <v>0.03348</v>
      </c>
      <c r="D32" s="22" t="s">
        <v>135</v>
      </c>
      <c r="E32" s="24">
        <v>1556.75748162795</v>
      </c>
      <c r="F32" s="24">
        <v>550</v>
      </c>
      <c r="G32" s="25">
        <v>0.32</v>
      </c>
      <c r="H32" s="23">
        <v>0.0241329452920364</v>
      </c>
      <c r="I32" s="23">
        <v>0.279183235004887</v>
      </c>
      <c r="J32" s="23">
        <f t="shared" si="0"/>
        <v>0.033764902208399</v>
      </c>
      <c r="K32" s="23">
        <f t="shared" si="1"/>
        <v>0.00850962390678046</v>
      </c>
      <c r="L32" s="27">
        <f t="shared" si="41"/>
        <v>0.0279516175452411</v>
      </c>
      <c r="M32" s="27">
        <f t="shared" si="2"/>
        <v>0.165124923977267</v>
      </c>
      <c r="N32" s="27">
        <f t="shared" si="22"/>
        <v>0.0157049032536226</v>
      </c>
      <c r="O32" s="27">
        <f t="shared" si="3"/>
        <v>0.530916868171369</v>
      </c>
      <c r="P32" s="27">
        <f t="shared" si="23"/>
        <v>0.0239019067877562</v>
      </c>
      <c r="Q32" s="27">
        <f t="shared" si="4"/>
        <v>0.286084026650053</v>
      </c>
      <c r="R32" s="27">
        <f t="shared" si="24"/>
        <v>0.0577155042214328</v>
      </c>
      <c r="S32" s="27">
        <f t="shared" si="5"/>
        <v>0.723880054403608</v>
      </c>
      <c r="T32" s="27">
        <f t="shared" si="25"/>
        <v>0.0227844411435122</v>
      </c>
      <c r="U32" s="27">
        <f t="shared" si="6"/>
        <v>0.319461136693184</v>
      </c>
      <c r="V32" s="27">
        <f t="shared" si="26"/>
        <v>0.0692702238406728</v>
      </c>
      <c r="W32" s="27">
        <f t="shared" si="7"/>
        <v>1.06900310157326</v>
      </c>
      <c r="X32" s="27">
        <f t="shared" si="27"/>
        <v>0.0243829508760969</v>
      </c>
      <c r="Y32" s="27">
        <f t="shared" si="8"/>
        <v>0.271715923653019</v>
      </c>
      <c r="Z32" s="27">
        <f t="shared" si="28"/>
        <v>0.0188001927183661</v>
      </c>
      <c r="AA32" s="27">
        <f t="shared" si="9"/>
        <v>0.438464972569709</v>
      </c>
      <c r="AB32" s="27">
        <f t="shared" si="29"/>
        <v>0.0202516818977776</v>
      </c>
      <c r="AC32" s="27">
        <f t="shared" si="10"/>
        <v>0.395111054427192</v>
      </c>
      <c r="AD32" s="27">
        <f t="shared" si="30"/>
        <v>0.0193234672647217</v>
      </c>
      <c r="AE32" s="27">
        <f t="shared" si="11"/>
        <v>0.422835505832684</v>
      </c>
      <c r="AF32" s="27">
        <f t="shared" si="31"/>
        <v>0.0211465723175604</v>
      </c>
      <c r="AG32" s="27">
        <f t="shared" si="12"/>
        <v>0.368381949893656</v>
      </c>
      <c r="AH32" s="27">
        <f t="shared" si="32"/>
        <v>0.0384595887887095</v>
      </c>
      <c r="AI32" s="27">
        <f t="shared" si="13"/>
        <v>0.148733237416651</v>
      </c>
      <c r="AJ32" s="27">
        <f t="shared" si="33"/>
        <v>0.200314693590898</v>
      </c>
      <c r="AK32" s="27">
        <f t="shared" si="14"/>
        <v>4.98311510128132</v>
      </c>
      <c r="AL32" s="27">
        <f t="shared" si="34"/>
        <v>0.0281370848278122</v>
      </c>
      <c r="AM32" s="27">
        <f t="shared" si="15"/>
        <v>0.159585279933925</v>
      </c>
      <c r="AN32" s="27">
        <f t="shared" si="35"/>
        <v>0.0235025887602184</v>
      </c>
      <c r="AO32" s="27">
        <f t="shared" si="16"/>
        <v>0.298011088404467</v>
      </c>
      <c r="AP32" s="27">
        <f t="shared" si="36"/>
        <v>0.0184401756689786</v>
      </c>
      <c r="AQ32" s="27">
        <f t="shared" si="17"/>
        <v>0.449218169982718</v>
      </c>
      <c r="AR32" s="27">
        <f t="shared" si="37"/>
        <v>0.0974054043563536</v>
      </c>
      <c r="AS32" s="27">
        <f t="shared" si="18"/>
        <v>1.90936094254342</v>
      </c>
      <c r="AT32" s="27">
        <f t="shared" si="38"/>
        <v>0.0376268770884287</v>
      </c>
      <c r="AU32" s="27">
        <f t="shared" si="19"/>
        <v>0.123861322832399</v>
      </c>
      <c r="AV32" s="27">
        <f t="shared" si="39"/>
        <v>0.0279023272393335</v>
      </c>
      <c r="AW32" s="27">
        <f t="shared" si="20"/>
        <v>0.166597155336514</v>
      </c>
      <c r="AX32" s="27">
        <f t="shared" si="40"/>
        <v>0.0377755514767408</v>
      </c>
      <c r="AY32" s="27">
        <f t="shared" si="21"/>
        <v>0.128302015434312</v>
      </c>
    </row>
    <row r="33" spans="1:51">
      <c r="A33" s="22">
        <v>30</v>
      </c>
      <c r="B33" s="23">
        <v>0.760329556085</v>
      </c>
      <c r="C33" s="23">
        <v>0.0318</v>
      </c>
      <c r="D33" s="22" t="s">
        <v>136</v>
      </c>
      <c r="E33" s="24">
        <v>1990.86106148979</v>
      </c>
      <c r="F33" s="24">
        <v>437</v>
      </c>
      <c r="G33" s="25">
        <v>0.22</v>
      </c>
      <c r="H33" s="23">
        <v>0.0303337754805027</v>
      </c>
      <c r="I33" s="23">
        <v>0.0461076892923688</v>
      </c>
      <c r="J33" s="23">
        <f t="shared" si="0"/>
        <v>0.0272598198919029</v>
      </c>
      <c r="K33" s="23">
        <f t="shared" si="1"/>
        <v>0.142772959374124</v>
      </c>
      <c r="L33" s="27">
        <f t="shared" si="41"/>
        <v>0.0286942780917177</v>
      </c>
      <c r="M33" s="27">
        <f t="shared" si="2"/>
        <v>0.0976642109522733</v>
      </c>
      <c r="N33" s="27">
        <f t="shared" si="22"/>
        <v>0.0159765425376921</v>
      </c>
      <c r="O33" s="27">
        <f t="shared" si="3"/>
        <v>0.497593001959369</v>
      </c>
      <c r="P33" s="27">
        <f t="shared" si="23"/>
        <v>0.0243046981950299</v>
      </c>
      <c r="Q33" s="27">
        <f t="shared" si="4"/>
        <v>0.235701314621701</v>
      </c>
      <c r="R33" s="27">
        <f t="shared" si="24"/>
        <v>0.0587321553072825</v>
      </c>
      <c r="S33" s="27">
        <f t="shared" si="5"/>
        <v>0.846923122870518</v>
      </c>
      <c r="T33" s="27">
        <f t="shared" si="25"/>
        <v>0.0232044272821869</v>
      </c>
      <c r="U33" s="27">
        <f t="shared" si="6"/>
        <v>0.270301028862047</v>
      </c>
      <c r="V33" s="27">
        <f t="shared" si="26"/>
        <v>0.0704783939679944</v>
      </c>
      <c r="W33" s="27">
        <f t="shared" si="7"/>
        <v>1.21630169710674</v>
      </c>
      <c r="X33" s="27">
        <f t="shared" si="27"/>
        <v>0.0248060791236385</v>
      </c>
      <c r="Y33" s="27">
        <f t="shared" si="8"/>
        <v>0.219934618753508</v>
      </c>
      <c r="Z33" s="27">
        <f t="shared" si="28"/>
        <v>0.0190974669380432</v>
      </c>
      <c r="AA33" s="27">
        <f t="shared" si="9"/>
        <v>0.399450725218768</v>
      </c>
      <c r="AB33" s="27">
        <f t="shared" si="29"/>
        <v>0.0205929853293156</v>
      </c>
      <c r="AC33" s="27">
        <f t="shared" si="10"/>
        <v>0.352421844990076</v>
      </c>
      <c r="AD33" s="27">
        <f t="shared" si="30"/>
        <v>0.0196375265607567</v>
      </c>
      <c r="AE33" s="27">
        <f t="shared" si="11"/>
        <v>0.382467718215199</v>
      </c>
      <c r="AF33" s="27">
        <f t="shared" si="31"/>
        <v>0.021504345200087</v>
      </c>
      <c r="AG33" s="27">
        <f t="shared" si="12"/>
        <v>0.323762729557012</v>
      </c>
      <c r="AH33" s="27">
        <f t="shared" si="32"/>
        <v>0.0390494598394623</v>
      </c>
      <c r="AI33" s="27">
        <f t="shared" si="13"/>
        <v>0.227970435203217</v>
      </c>
      <c r="AJ33" s="27">
        <f t="shared" si="33"/>
        <v>0.203591179570353</v>
      </c>
      <c r="AK33" s="27">
        <f t="shared" si="14"/>
        <v>5.40223835126895</v>
      </c>
      <c r="AL33" s="27">
        <f t="shared" si="34"/>
        <v>0.028649808230777</v>
      </c>
      <c r="AM33" s="27">
        <f t="shared" si="15"/>
        <v>0.0990626342522941</v>
      </c>
      <c r="AN33" s="27">
        <f t="shared" si="35"/>
        <v>0.0239328980930701</v>
      </c>
      <c r="AO33" s="27">
        <f t="shared" si="16"/>
        <v>0.247393141727355</v>
      </c>
      <c r="AP33" s="27">
        <f t="shared" si="36"/>
        <v>0.0151434837685449</v>
      </c>
      <c r="AQ33" s="27">
        <f t="shared" si="17"/>
        <v>0.523789818599216</v>
      </c>
      <c r="AR33" s="27">
        <f t="shared" si="37"/>
        <v>0.0997776904424543</v>
      </c>
      <c r="AS33" s="27">
        <f t="shared" si="18"/>
        <v>2.13766322146083</v>
      </c>
      <c r="AT33" s="27">
        <f t="shared" si="38"/>
        <v>0.0383204541974401</v>
      </c>
      <c r="AU33" s="27">
        <f t="shared" si="19"/>
        <v>0.205045729479247</v>
      </c>
      <c r="AV33" s="27">
        <f t="shared" si="39"/>
        <v>0.028427276408436</v>
      </c>
      <c r="AW33" s="27">
        <f t="shared" si="20"/>
        <v>0.106060490300754</v>
      </c>
      <c r="AX33" s="27">
        <f t="shared" si="40"/>
        <v>0.0382059551861986</v>
      </c>
      <c r="AY33" s="27">
        <f t="shared" si="21"/>
        <v>0.201445131641466</v>
      </c>
    </row>
    <row r="34" spans="1:51">
      <c r="A34" s="22">
        <v>31</v>
      </c>
      <c r="B34" s="23">
        <v>1.39302040248</v>
      </c>
      <c r="C34" s="23">
        <v>0.0766</v>
      </c>
      <c r="D34" s="22" t="s">
        <v>137</v>
      </c>
      <c r="E34" s="24">
        <v>2941.83935808994</v>
      </c>
      <c r="F34" s="24">
        <v>590</v>
      </c>
      <c r="G34" s="25">
        <v>0.2</v>
      </c>
      <c r="H34" s="23">
        <v>0.062591005595136</v>
      </c>
      <c r="I34" s="23">
        <v>0.182885044449921</v>
      </c>
      <c r="J34" s="23">
        <f t="shared" si="0"/>
        <v>0.0734246919155144</v>
      </c>
      <c r="K34" s="23">
        <f t="shared" si="1"/>
        <v>0.041453108152553</v>
      </c>
      <c r="L34" s="27">
        <f t="shared" si="41"/>
        <v>0.0595734984748692</v>
      </c>
      <c r="M34" s="27">
        <f t="shared" si="2"/>
        <v>0.222278087795441</v>
      </c>
      <c r="N34" s="27">
        <f t="shared" si="22"/>
        <v>0.037480310275072</v>
      </c>
      <c r="O34" s="27">
        <f t="shared" si="3"/>
        <v>0.510700910247102</v>
      </c>
      <c r="P34" s="27">
        <f t="shared" si="23"/>
        <v>0.0557918167773114</v>
      </c>
      <c r="Q34" s="27">
        <f t="shared" si="4"/>
        <v>0.271647300557293</v>
      </c>
      <c r="R34" s="27">
        <f t="shared" si="24"/>
        <v>0.139943997374145</v>
      </c>
      <c r="S34" s="27">
        <f t="shared" si="5"/>
        <v>0.826945135432701</v>
      </c>
      <c r="T34" s="27">
        <f t="shared" si="25"/>
        <v>0.0575445582145067</v>
      </c>
      <c r="U34" s="27">
        <f t="shared" si="6"/>
        <v>0.248765558557354</v>
      </c>
      <c r="V34" s="27">
        <f t="shared" si="26"/>
        <v>0.166514844821864</v>
      </c>
      <c r="W34" s="27">
        <f t="shared" si="7"/>
        <v>1.17382303944992</v>
      </c>
      <c r="X34" s="27">
        <f t="shared" si="27"/>
        <v>0.0583563469716401</v>
      </c>
      <c r="Y34" s="27">
        <f t="shared" si="8"/>
        <v>0.238167794103915</v>
      </c>
      <c r="Z34" s="27">
        <f t="shared" si="28"/>
        <v>0.0416646528190363</v>
      </c>
      <c r="AA34" s="27">
        <f t="shared" si="9"/>
        <v>0.456075028472112</v>
      </c>
      <c r="AB34" s="27">
        <f t="shared" si="29"/>
        <v>0.0472743838174708</v>
      </c>
      <c r="AC34" s="27">
        <f t="shared" si="10"/>
        <v>0.382840942330669</v>
      </c>
      <c r="AD34" s="27">
        <f t="shared" si="30"/>
        <v>0.0437763961106772</v>
      </c>
      <c r="AE34" s="27">
        <f t="shared" si="11"/>
        <v>0.428506578189593</v>
      </c>
      <c r="AF34" s="27">
        <f t="shared" si="31"/>
        <v>0.0495252246791414</v>
      </c>
      <c r="AG34" s="27">
        <f t="shared" si="12"/>
        <v>0.353456596878049</v>
      </c>
      <c r="AH34" s="27">
        <f t="shared" si="32"/>
        <v>0.0832356807976398</v>
      </c>
      <c r="AI34" s="27">
        <f t="shared" si="13"/>
        <v>0.0866276866532608</v>
      </c>
      <c r="AJ34" s="27">
        <f t="shared" si="33"/>
        <v>0.456163997316009</v>
      </c>
      <c r="AK34" s="27">
        <f t="shared" si="14"/>
        <v>4.95514356809411</v>
      </c>
      <c r="AL34" s="27">
        <f t="shared" si="34"/>
        <v>0.0703213576812291</v>
      </c>
      <c r="AM34" s="27">
        <f t="shared" si="15"/>
        <v>0.0819666099056255</v>
      </c>
      <c r="AN34" s="27">
        <f t="shared" si="35"/>
        <v>0.0589928179437288</v>
      </c>
      <c r="AO34" s="27">
        <f t="shared" si="16"/>
        <v>0.229858773580564</v>
      </c>
      <c r="AP34" s="27">
        <f t="shared" si="36"/>
        <v>0.0364832043409512</v>
      </c>
      <c r="AQ34" s="27">
        <f t="shared" si="17"/>
        <v>0.523717958995415</v>
      </c>
      <c r="AR34" s="27">
        <f t="shared" si="37"/>
        <v>0.331313099864076</v>
      </c>
      <c r="AS34" s="27">
        <f t="shared" si="18"/>
        <v>3.32523629065374</v>
      </c>
      <c r="AT34" s="27">
        <f t="shared" si="38"/>
        <v>0.095030727565671</v>
      </c>
      <c r="AU34" s="27">
        <f t="shared" si="19"/>
        <v>0.240610020439569</v>
      </c>
      <c r="AV34" s="27">
        <f t="shared" si="39"/>
        <v>0.0718193376739429</v>
      </c>
      <c r="AW34" s="27">
        <f t="shared" si="20"/>
        <v>0.0624107353271166</v>
      </c>
      <c r="AX34" s="27">
        <f t="shared" si="40"/>
        <v>0.0671096472613003</v>
      </c>
      <c r="AY34" s="27">
        <f t="shared" si="21"/>
        <v>0.123894944369448</v>
      </c>
    </row>
    <row r="35" spans="1:51">
      <c r="A35" s="22">
        <v>32</v>
      </c>
      <c r="B35" s="23">
        <v>0.598069431671</v>
      </c>
      <c r="C35" s="23">
        <v>0.028</v>
      </c>
      <c r="D35" s="22" t="s">
        <v>138</v>
      </c>
      <c r="E35" s="24">
        <v>1340.93272280792</v>
      </c>
      <c r="F35" s="24">
        <v>543</v>
      </c>
      <c r="G35" s="25">
        <v>0.38</v>
      </c>
      <c r="H35" s="23">
        <v>0.0231770188585025</v>
      </c>
      <c r="I35" s="23">
        <v>0.172249326482053</v>
      </c>
      <c r="J35" s="23">
        <f t="shared" si="0"/>
        <v>0.0283482206101617</v>
      </c>
      <c r="K35" s="23">
        <f t="shared" si="1"/>
        <v>0.0124364503629178</v>
      </c>
      <c r="L35" s="27">
        <f t="shared" si="41"/>
        <v>0.0209054611518213</v>
      </c>
      <c r="M35" s="27">
        <f t="shared" si="2"/>
        <v>0.253376387434953</v>
      </c>
      <c r="N35" s="27">
        <f t="shared" si="22"/>
        <v>0.0113937621270351</v>
      </c>
      <c r="O35" s="27">
        <f t="shared" si="3"/>
        <v>0.593079924034462</v>
      </c>
      <c r="P35" s="27">
        <f t="shared" si="23"/>
        <v>0.0174830486210793</v>
      </c>
      <c r="Q35" s="27">
        <f t="shared" si="4"/>
        <v>0.375605406390026</v>
      </c>
      <c r="R35" s="27">
        <f t="shared" si="24"/>
        <v>0.0416275695271402</v>
      </c>
      <c r="S35" s="27">
        <f t="shared" si="5"/>
        <v>0.48669891168358</v>
      </c>
      <c r="T35" s="27">
        <f t="shared" si="25"/>
        <v>0.0161880841216244</v>
      </c>
      <c r="U35" s="27">
        <f t="shared" si="6"/>
        <v>0.421854138513416</v>
      </c>
      <c r="V35" s="27">
        <f t="shared" si="26"/>
        <v>0.0501211029122681</v>
      </c>
      <c r="W35" s="27">
        <f t="shared" si="7"/>
        <v>0.790039389723861</v>
      </c>
      <c r="X35" s="27">
        <f t="shared" si="27"/>
        <v>0.0176710730249434</v>
      </c>
      <c r="Y35" s="27">
        <f t="shared" si="8"/>
        <v>0.368890249109166</v>
      </c>
      <c r="Z35" s="27">
        <f t="shared" si="28"/>
        <v>0.0140171500413741</v>
      </c>
      <c r="AA35" s="27">
        <f t="shared" si="9"/>
        <v>0.499387498522353</v>
      </c>
      <c r="AB35" s="27">
        <f t="shared" si="29"/>
        <v>0.0148127542535316</v>
      </c>
      <c r="AC35" s="27">
        <f t="shared" si="10"/>
        <v>0.470973062373871</v>
      </c>
      <c r="AD35" s="27">
        <f t="shared" si="30"/>
        <v>0.014290895094433</v>
      </c>
      <c r="AE35" s="27">
        <f t="shared" si="11"/>
        <v>0.489610889484534</v>
      </c>
      <c r="AF35" s="27">
        <f t="shared" si="31"/>
        <v>0.0154486382713273</v>
      </c>
      <c r="AG35" s="27">
        <f t="shared" si="12"/>
        <v>0.448262918881166</v>
      </c>
      <c r="AH35" s="27">
        <f t="shared" si="32"/>
        <v>0.0289269201205621</v>
      </c>
      <c r="AI35" s="27">
        <f t="shared" si="13"/>
        <v>0.0331042900200733</v>
      </c>
      <c r="AJ35" s="27">
        <f t="shared" si="33"/>
        <v>0.147861770484357</v>
      </c>
      <c r="AK35" s="27">
        <f t="shared" si="14"/>
        <v>4.28077751729848</v>
      </c>
      <c r="AL35" s="27">
        <f t="shared" si="34"/>
        <v>0.0200686257590244</v>
      </c>
      <c r="AM35" s="27">
        <f t="shared" si="15"/>
        <v>0.28326336574913</v>
      </c>
      <c r="AN35" s="27">
        <f t="shared" si="35"/>
        <v>0.0167364133320782</v>
      </c>
      <c r="AO35" s="27">
        <f t="shared" si="16"/>
        <v>0.402270952425779</v>
      </c>
      <c r="AP35" s="27">
        <f t="shared" si="36"/>
        <v>0.0145109586206335</v>
      </c>
      <c r="AQ35" s="27">
        <f t="shared" si="17"/>
        <v>0.481751477834519</v>
      </c>
      <c r="AR35" s="27">
        <f t="shared" si="37"/>
        <v>0.062132655309451</v>
      </c>
      <c r="AS35" s="27">
        <f t="shared" si="18"/>
        <v>1.21902340390896</v>
      </c>
      <c r="AT35" s="27">
        <f t="shared" si="38"/>
        <v>0.0267334646351397</v>
      </c>
      <c r="AU35" s="27">
        <f t="shared" si="19"/>
        <v>0.0452334058878691</v>
      </c>
      <c r="AV35" s="27">
        <f t="shared" si="39"/>
        <v>0.0196860855350722</v>
      </c>
      <c r="AW35" s="27">
        <f t="shared" si="20"/>
        <v>0.296925516604565</v>
      </c>
      <c r="AX35" s="27">
        <f t="shared" si="40"/>
        <v>0.0305588222969203</v>
      </c>
      <c r="AY35" s="27">
        <f t="shared" si="21"/>
        <v>0.0913865106042979</v>
      </c>
    </row>
    <row r="36" spans="1:51">
      <c r="A36" s="22">
        <v>33</v>
      </c>
      <c r="B36" s="23">
        <v>0.112846748652</v>
      </c>
      <c r="C36" s="23">
        <v>0.00169161</v>
      </c>
      <c r="D36" s="22" t="s">
        <v>42</v>
      </c>
      <c r="E36" s="24">
        <v>490.083307793278</v>
      </c>
      <c r="F36" s="24">
        <v>288</v>
      </c>
      <c r="G36" s="25">
        <v>0.59</v>
      </c>
      <c r="H36" s="23">
        <v>0.00197741165199958</v>
      </c>
      <c r="I36" s="23">
        <v>0.168952448850253</v>
      </c>
      <c r="J36" s="23">
        <f t="shared" si="0"/>
        <v>0.00291456699051112</v>
      </c>
      <c r="K36" s="23">
        <f t="shared" si="1"/>
        <v>0.722954457889895</v>
      </c>
      <c r="L36" s="27">
        <f t="shared" si="41"/>
        <v>0.00117337997907313</v>
      </c>
      <c r="M36" s="27">
        <f t="shared" si="2"/>
        <v>0.306353131588767</v>
      </c>
      <c r="N36" s="27">
        <f t="shared" si="22"/>
        <v>0.00108814856166174</v>
      </c>
      <c r="O36" s="27">
        <f t="shared" si="3"/>
        <v>0.35673792324369</v>
      </c>
      <c r="P36" s="27">
        <f t="shared" si="23"/>
        <v>0.0017727162883441</v>
      </c>
      <c r="Q36" s="27">
        <f t="shared" si="4"/>
        <v>0.0479462100271901</v>
      </c>
      <c r="R36" s="27">
        <f t="shared" si="24"/>
        <v>0.00380880335733726</v>
      </c>
      <c r="S36" s="27">
        <f t="shared" si="5"/>
        <v>1.25158479634033</v>
      </c>
      <c r="T36" s="27">
        <f t="shared" si="25"/>
        <v>0.00132678826098189</v>
      </c>
      <c r="U36" s="27">
        <f t="shared" si="6"/>
        <v>0.215665395107683</v>
      </c>
      <c r="V36" s="27">
        <f t="shared" si="26"/>
        <v>0.00469426703821254</v>
      </c>
      <c r="W36" s="27">
        <f t="shared" si="7"/>
        <v>1.7750291368652</v>
      </c>
      <c r="X36" s="27">
        <f t="shared" si="27"/>
        <v>0.0016747591449869</v>
      </c>
      <c r="Y36" s="27">
        <f t="shared" si="8"/>
        <v>0.00996143024284515</v>
      </c>
      <c r="Z36" s="27">
        <f t="shared" si="28"/>
        <v>0.00163500786650134</v>
      </c>
      <c r="AA36" s="27">
        <f t="shared" si="9"/>
        <v>0.0334605101049628</v>
      </c>
      <c r="AB36" s="27">
        <f t="shared" si="29"/>
        <v>0.00150170788604195</v>
      </c>
      <c r="AC36" s="27">
        <f t="shared" si="10"/>
        <v>0.112261167738458</v>
      </c>
      <c r="AD36" s="27">
        <f t="shared" si="30"/>
        <v>0.00157085395082912</v>
      </c>
      <c r="AE36" s="27">
        <f t="shared" si="11"/>
        <v>0.0713852774403548</v>
      </c>
      <c r="AF36" s="27">
        <f t="shared" si="31"/>
        <v>0.00155239150073607</v>
      </c>
      <c r="AG36" s="27">
        <f t="shared" si="12"/>
        <v>0.0822994066386059</v>
      </c>
      <c r="AH36" s="27">
        <f t="shared" si="32"/>
        <v>0.00359727800958836</v>
      </c>
      <c r="AI36" s="27">
        <f t="shared" si="13"/>
        <v>1.12654099324807</v>
      </c>
      <c r="AJ36" s="27">
        <f t="shared" si="33"/>
        <v>0.0160268611388343</v>
      </c>
      <c r="AK36" s="27">
        <f t="shared" si="14"/>
        <v>8.47432395104916</v>
      </c>
      <c r="AL36" s="27">
        <f t="shared" si="34"/>
        <v>0.00169211450057784</v>
      </c>
      <c r="AM36" s="27">
        <f t="shared" si="15"/>
        <v>0.000298236932767003</v>
      </c>
      <c r="AN36" s="27">
        <f t="shared" si="35"/>
        <v>0.00139479758344938</v>
      </c>
      <c r="AO36" s="27">
        <f t="shared" si="16"/>
        <v>0.175461493222802</v>
      </c>
      <c r="AP36" s="27">
        <f t="shared" si="36"/>
        <v>0.00155818790538682</v>
      </c>
      <c r="AQ36" s="27">
        <f t="shared" si="17"/>
        <v>0.0788728457582918</v>
      </c>
      <c r="AR36" s="27">
        <f t="shared" si="37"/>
        <v>0.00249714926810604</v>
      </c>
      <c r="AS36" s="27">
        <f t="shared" si="18"/>
        <v>0.476196799561388</v>
      </c>
      <c r="AT36" s="27">
        <f t="shared" si="38"/>
        <v>0.00219109604242153</v>
      </c>
      <c r="AU36" s="27">
        <f t="shared" si="19"/>
        <v>0.295272576079312</v>
      </c>
      <c r="AV36" s="27">
        <f t="shared" si="39"/>
        <v>0.00153295947873794</v>
      </c>
      <c r="AW36" s="27">
        <f t="shared" si="20"/>
        <v>0.0937867009902181</v>
      </c>
      <c r="AX36" s="27">
        <f t="shared" si="40"/>
        <v>0.00647564052167667</v>
      </c>
      <c r="AY36" s="27">
        <f t="shared" si="21"/>
        <v>2.82809307208912</v>
      </c>
    </row>
    <row r="37" spans="1:51">
      <c r="A37" s="22">
        <v>34</v>
      </c>
      <c r="B37" s="23">
        <v>0.121421647321</v>
      </c>
      <c r="C37" s="23">
        <v>0.0032</v>
      </c>
      <c r="D37" s="22" t="s">
        <v>68</v>
      </c>
      <c r="E37" s="24">
        <v>403.902691261231</v>
      </c>
      <c r="F37" s="24">
        <v>369</v>
      </c>
      <c r="G37" s="25">
        <v>0.99</v>
      </c>
      <c r="H37" s="23">
        <v>0.00379413313598846</v>
      </c>
      <c r="I37" s="23">
        <v>0.185666604996395</v>
      </c>
      <c r="J37" s="23">
        <f t="shared" si="0"/>
        <v>0.00394319845452363</v>
      </c>
      <c r="K37" s="23">
        <f t="shared" si="1"/>
        <v>0.232249517038634</v>
      </c>
      <c r="L37" s="27">
        <f t="shared" si="41"/>
        <v>0.000164457488737396</v>
      </c>
      <c r="M37" s="27">
        <f t="shared" si="2"/>
        <v>0.948607034769564</v>
      </c>
      <c r="N37" s="27">
        <f t="shared" si="22"/>
        <v>0.00120637433422424</v>
      </c>
      <c r="O37" s="27">
        <f t="shared" si="3"/>
        <v>0.623008020554925</v>
      </c>
      <c r="P37" s="27">
        <f t="shared" si="23"/>
        <v>0.0019601588059887</v>
      </c>
      <c r="Q37" s="27">
        <f t="shared" si="4"/>
        <v>0.387450373128533</v>
      </c>
      <c r="R37" s="27">
        <f t="shared" si="24"/>
        <v>0.00423057978230579</v>
      </c>
      <c r="S37" s="27">
        <f t="shared" si="5"/>
        <v>0.322056181970561</v>
      </c>
      <c r="T37" s="27">
        <f t="shared" si="25"/>
        <v>0.00148085394038164</v>
      </c>
      <c r="U37" s="27">
        <f t="shared" si="6"/>
        <v>0.537233143630739</v>
      </c>
      <c r="V37" s="27">
        <f t="shared" si="26"/>
        <v>0.00520875380345281</v>
      </c>
      <c r="W37" s="27">
        <f t="shared" si="7"/>
        <v>0.627735563579003</v>
      </c>
      <c r="X37" s="27">
        <f t="shared" si="27"/>
        <v>0.00185734494038176</v>
      </c>
      <c r="Y37" s="27">
        <f t="shared" si="8"/>
        <v>0.419579706130701</v>
      </c>
      <c r="Z37" s="27">
        <f t="shared" si="28"/>
        <v>0.00179680139232472</v>
      </c>
      <c r="AA37" s="27">
        <f t="shared" si="9"/>
        <v>0.438499564898526</v>
      </c>
      <c r="AB37" s="27">
        <f t="shared" si="29"/>
        <v>0.00166050682484216</v>
      </c>
      <c r="AC37" s="27">
        <f t="shared" si="10"/>
        <v>0.481091617236826</v>
      </c>
      <c r="AD37" s="27">
        <f t="shared" si="30"/>
        <v>0.0017308059092343</v>
      </c>
      <c r="AE37" s="27">
        <f t="shared" si="11"/>
        <v>0.459123153364283</v>
      </c>
      <c r="AF37" s="27">
        <f t="shared" si="31"/>
        <v>0.00171721643886978</v>
      </c>
      <c r="AG37" s="27">
        <f t="shared" si="12"/>
        <v>0.463369862853194</v>
      </c>
      <c r="AH37" s="27">
        <f t="shared" si="32"/>
        <v>0.00394214723132628</v>
      </c>
      <c r="AI37" s="27">
        <f t="shared" si="13"/>
        <v>0.231921009789461</v>
      </c>
      <c r="AJ37" s="27">
        <f t="shared" si="33"/>
        <v>0.0176696608633959</v>
      </c>
      <c r="AK37" s="27">
        <f t="shared" si="14"/>
        <v>4.52176901981122</v>
      </c>
      <c r="AL37" s="27">
        <f t="shared" si="34"/>
        <v>0.0018862528899688</v>
      </c>
      <c r="AM37" s="27">
        <f t="shared" si="15"/>
        <v>0.410545971884749</v>
      </c>
      <c r="AN37" s="27">
        <f t="shared" si="35"/>
        <v>0.00155562072511246</v>
      </c>
      <c r="AO37" s="27">
        <f t="shared" si="16"/>
        <v>0.513868523402357</v>
      </c>
      <c r="AP37" s="27">
        <f t="shared" si="36"/>
        <v>0.00207983139696141</v>
      </c>
      <c r="AQ37" s="27">
        <f t="shared" si="17"/>
        <v>0.35005268844956</v>
      </c>
      <c r="AR37" s="27">
        <f t="shared" si="37"/>
        <v>0.00286233897958508</v>
      </c>
      <c r="AS37" s="27">
        <f t="shared" si="18"/>
        <v>0.105519068879663</v>
      </c>
      <c r="AT37" s="27">
        <f t="shared" si="38"/>
        <v>0.00244552450725882</v>
      </c>
      <c r="AU37" s="27">
        <f t="shared" si="19"/>
        <v>0.23577359148162</v>
      </c>
      <c r="AV37" s="27">
        <f t="shared" si="39"/>
        <v>0.00171481690857489</v>
      </c>
      <c r="AW37" s="27">
        <f t="shared" si="20"/>
        <v>0.464119716070348</v>
      </c>
      <c r="AX37" s="27">
        <f t="shared" si="40"/>
        <v>0.00693227894700488</v>
      </c>
      <c r="AY37" s="27">
        <f t="shared" si="21"/>
        <v>1.16633717093902</v>
      </c>
    </row>
    <row r="38" spans="1:51">
      <c r="A38" s="22">
        <v>35</v>
      </c>
      <c r="B38" s="23">
        <v>0.463625149931</v>
      </c>
      <c r="C38" s="23">
        <v>0.0182</v>
      </c>
      <c r="D38" s="22" t="s">
        <v>139</v>
      </c>
      <c r="E38" s="24">
        <v>1132.54949449148</v>
      </c>
      <c r="F38" s="24">
        <v>537</v>
      </c>
      <c r="G38" s="25">
        <v>0.47</v>
      </c>
      <c r="H38" s="23">
        <v>0.0185947967825892</v>
      </c>
      <c r="I38" s="23">
        <v>0.0216921309114931</v>
      </c>
      <c r="J38" s="23">
        <f t="shared" si="0"/>
        <v>0.0234166582431919</v>
      </c>
      <c r="K38" s="23">
        <f t="shared" si="1"/>
        <v>0.286629573801751</v>
      </c>
      <c r="L38" s="27">
        <f t="shared" si="41"/>
        <v>0.0148563039072411</v>
      </c>
      <c r="M38" s="27">
        <f t="shared" si="2"/>
        <v>0.183719565536205</v>
      </c>
      <c r="N38" s="27">
        <f t="shared" si="22"/>
        <v>0.00796032555921194</v>
      </c>
      <c r="O38" s="27">
        <f t="shared" si="3"/>
        <v>0.562619474768575</v>
      </c>
      <c r="P38" s="27">
        <f t="shared" si="23"/>
        <v>0.0123268137658168</v>
      </c>
      <c r="Q38" s="27">
        <f t="shared" si="4"/>
        <v>0.322702540339736</v>
      </c>
      <c r="R38" s="27">
        <f t="shared" si="24"/>
        <v>0.0288936702224451</v>
      </c>
      <c r="S38" s="27">
        <f t="shared" si="5"/>
        <v>0.587564297936544</v>
      </c>
      <c r="T38" s="27">
        <f t="shared" si="25"/>
        <v>0.0110488868111157</v>
      </c>
      <c r="U38" s="27">
        <f t="shared" si="6"/>
        <v>0.392918307081557</v>
      </c>
      <c r="V38" s="27">
        <f t="shared" si="26"/>
        <v>0.03491326465416</v>
      </c>
      <c r="W38" s="27">
        <f t="shared" si="7"/>
        <v>0.918311244734067</v>
      </c>
      <c r="X38" s="27">
        <f t="shared" si="27"/>
        <v>0.0123315569760261</v>
      </c>
      <c r="Y38" s="27">
        <f t="shared" si="8"/>
        <v>0.322441924394169</v>
      </c>
      <c r="Z38" s="27">
        <f t="shared" si="28"/>
        <v>0.0100967708385533</v>
      </c>
      <c r="AA38" s="27">
        <f t="shared" si="9"/>
        <v>0.445232371508061</v>
      </c>
      <c r="AB38" s="27">
        <f t="shared" si="29"/>
        <v>0.010443797169304</v>
      </c>
      <c r="AC38" s="27">
        <f t="shared" si="10"/>
        <v>0.426164990697581</v>
      </c>
      <c r="AD38" s="27">
        <f t="shared" si="30"/>
        <v>0.0102010622099626</v>
      </c>
      <c r="AE38" s="27">
        <f t="shared" si="11"/>
        <v>0.439502076375679</v>
      </c>
      <c r="AF38" s="27">
        <f t="shared" si="31"/>
        <v>0.0108774405085694</v>
      </c>
      <c r="AG38" s="27">
        <f t="shared" si="12"/>
        <v>0.402338433595086</v>
      </c>
      <c r="AH38" s="27">
        <f t="shared" si="32"/>
        <v>0.021041244503004</v>
      </c>
      <c r="AI38" s="27">
        <f t="shared" si="13"/>
        <v>0.156112335329888</v>
      </c>
      <c r="AJ38" s="27">
        <f t="shared" si="33"/>
        <v>0.105320510659497</v>
      </c>
      <c r="AK38" s="27">
        <f t="shared" si="14"/>
        <v>4.78684124502733</v>
      </c>
      <c r="AL38" s="27">
        <f t="shared" si="34"/>
        <v>0.0137568705141225</v>
      </c>
      <c r="AM38" s="27">
        <f t="shared" si="15"/>
        <v>0.244127993729536</v>
      </c>
      <c r="AN38" s="27">
        <f t="shared" si="35"/>
        <v>0.0114522629494384</v>
      </c>
      <c r="AO38" s="27">
        <f t="shared" si="16"/>
        <v>0.370754782997889</v>
      </c>
      <c r="AP38" s="27">
        <f t="shared" si="36"/>
        <v>0.0111348852258928</v>
      </c>
      <c r="AQ38" s="27">
        <f t="shared" si="17"/>
        <v>0.388193119456438</v>
      </c>
      <c r="AR38" s="27">
        <f t="shared" si="37"/>
        <v>0.0376625138376645</v>
      </c>
      <c r="AS38" s="27">
        <f t="shared" si="18"/>
        <v>1.06936889217937</v>
      </c>
      <c r="AT38" s="27">
        <f t="shared" si="38"/>
        <v>0.0182464473623567</v>
      </c>
      <c r="AU38" s="27">
        <f t="shared" si="19"/>
        <v>0.00255205287674357</v>
      </c>
      <c r="AV38" s="27">
        <f t="shared" si="39"/>
        <v>0.0133317601569746</v>
      </c>
      <c r="AW38" s="27">
        <f t="shared" si="20"/>
        <v>0.267485705660738</v>
      </c>
      <c r="AX38" s="27">
        <f t="shared" si="40"/>
        <v>0.0241128577320828</v>
      </c>
      <c r="AY38" s="27">
        <f t="shared" si="21"/>
        <v>0.324882292971584</v>
      </c>
    </row>
    <row r="39" spans="1:51">
      <c r="A39" s="22">
        <v>36</v>
      </c>
      <c r="B39" s="23">
        <v>0.130698220936</v>
      </c>
      <c r="C39" s="23">
        <v>0.00182084</v>
      </c>
      <c r="D39" s="22" t="s">
        <v>22</v>
      </c>
      <c r="E39" s="24">
        <v>804.692435386291</v>
      </c>
      <c r="F39" s="24">
        <v>200</v>
      </c>
      <c r="G39" s="25">
        <v>0.25</v>
      </c>
      <c r="H39" s="23">
        <v>0.00191509692420941</v>
      </c>
      <c r="I39" s="23">
        <v>0.0514855560726915</v>
      </c>
      <c r="J39" s="23">
        <f t="shared" si="0"/>
        <v>0.00230785790468788</v>
      </c>
      <c r="K39" s="23">
        <f t="shared" si="1"/>
        <v>0.267468808180775</v>
      </c>
      <c r="L39" s="27">
        <f t="shared" si="41"/>
        <v>0.00285092155813437</v>
      </c>
      <c r="M39" s="27">
        <f t="shared" si="2"/>
        <v>0.565717777583077</v>
      </c>
      <c r="N39" s="27">
        <f t="shared" si="22"/>
        <v>0.0013381674044937</v>
      </c>
      <c r="O39" s="27">
        <f t="shared" si="3"/>
        <v>0.265082377093156</v>
      </c>
      <c r="P39" s="27">
        <f t="shared" si="23"/>
        <v>0.00216856161087573</v>
      </c>
      <c r="Q39" s="27">
        <f t="shared" si="4"/>
        <v>0.190967691217091</v>
      </c>
      <c r="R39" s="27">
        <f t="shared" si="24"/>
        <v>0.0047016464463411</v>
      </c>
      <c r="S39" s="27">
        <f t="shared" si="5"/>
        <v>1.58213047073938</v>
      </c>
      <c r="T39" s="27">
        <f t="shared" si="25"/>
        <v>0.00165376028578729</v>
      </c>
      <c r="U39" s="27">
        <f t="shared" si="6"/>
        <v>0.0917596901499909</v>
      </c>
      <c r="V39" s="27">
        <f t="shared" si="26"/>
        <v>0.00578277479238437</v>
      </c>
      <c r="W39" s="27">
        <f t="shared" si="7"/>
        <v>2.1758829948729</v>
      </c>
      <c r="X39" s="27">
        <f t="shared" si="27"/>
        <v>0.00206095259968659</v>
      </c>
      <c r="Y39" s="27">
        <f t="shared" si="8"/>
        <v>0.131869137149112</v>
      </c>
      <c r="Z39" s="27">
        <f t="shared" si="28"/>
        <v>0.00197558083388082</v>
      </c>
      <c r="AA39" s="27">
        <f t="shared" si="9"/>
        <v>0.0849832131767883</v>
      </c>
      <c r="AB39" s="27">
        <f t="shared" si="29"/>
        <v>0.00183706435142647</v>
      </c>
      <c r="AC39" s="27">
        <f t="shared" si="10"/>
        <v>0.00891036632898634</v>
      </c>
      <c r="AD39" s="27">
        <f t="shared" si="30"/>
        <v>0.00190801311954122</v>
      </c>
      <c r="AE39" s="27">
        <f t="shared" si="11"/>
        <v>0.0478752221728542</v>
      </c>
      <c r="AF39" s="27">
        <f t="shared" si="31"/>
        <v>0.00190054519641994</v>
      </c>
      <c r="AG39" s="27">
        <f t="shared" si="12"/>
        <v>0.0437738606466988</v>
      </c>
      <c r="AH39" s="27">
        <f t="shared" si="32"/>
        <v>0.0043221494976498</v>
      </c>
      <c r="AI39" s="27">
        <f t="shared" si="13"/>
        <v>1.3737118569725</v>
      </c>
      <c r="AJ39" s="27">
        <f t="shared" si="33"/>
        <v>0.0194908051246012</v>
      </c>
      <c r="AK39" s="27">
        <f t="shared" si="14"/>
        <v>9.70429314195709</v>
      </c>
      <c r="AL39" s="27">
        <f t="shared" si="34"/>
        <v>0.0021038607361678</v>
      </c>
      <c r="AM39" s="27">
        <f t="shared" si="15"/>
        <v>0.15543416015015</v>
      </c>
      <c r="AN39" s="27">
        <f t="shared" si="35"/>
        <v>0.00173597840348476</v>
      </c>
      <c r="AO39" s="27">
        <f t="shared" si="16"/>
        <v>0.0466057404907818</v>
      </c>
      <c r="AP39" s="27">
        <f t="shared" si="36"/>
        <v>0.0013331218535472</v>
      </c>
      <c r="AQ39" s="27">
        <f t="shared" si="17"/>
        <v>0.267853378909075</v>
      </c>
      <c r="AR39" s="27">
        <f t="shared" si="37"/>
        <v>0.00328531546505298</v>
      </c>
      <c r="AS39" s="27">
        <f t="shared" si="18"/>
        <v>0.804285640173206</v>
      </c>
      <c r="AT39" s="27">
        <f t="shared" si="38"/>
        <v>0.00273106698624301</v>
      </c>
      <c r="AU39" s="27">
        <f t="shared" si="19"/>
        <v>0.499893997409443</v>
      </c>
      <c r="AV39" s="27">
        <f t="shared" si="39"/>
        <v>0.00191937431300642</v>
      </c>
      <c r="AW39" s="27">
        <f t="shared" si="20"/>
        <v>0.0541147563797034</v>
      </c>
      <c r="AX39" s="27">
        <f t="shared" si="40"/>
        <v>0.00742376517158258</v>
      </c>
      <c r="AY39" s="27">
        <f t="shared" si="21"/>
        <v>3.07711010939049</v>
      </c>
    </row>
    <row r="40" spans="1:51">
      <c r="A40" s="22">
        <v>37</v>
      </c>
      <c r="B40" s="23">
        <v>0.331869413392</v>
      </c>
      <c r="C40" s="23">
        <v>0.0124274</v>
      </c>
      <c r="D40" s="22" t="s">
        <v>140</v>
      </c>
      <c r="E40" s="24">
        <v>1276.03600029911</v>
      </c>
      <c r="F40" s="24">
        <v>367</v>
      </c>
      <c r="G40" s="25">
        <v>0.29</v>
      </c>
      <c r="H40" s="23">
        <v>0.0120296063304186</v>
      </c>
      <c r="I40" s="23">
        <v>0.0320094041860273</v>
      </c>
      <c r="J40" s="23">
        <f t="shared" si="0"/>
        <v>0.0123229365209354</v>
      </c>
      <c r="K40" s="23">
        <f t="shared" si="1"/>
        <v>0.00840589979115779</v>
      </c>
      <c r="L40" s="27">
        <f t="shared" si="41"/>
        <v>0.0100846937919852</v>
      </c>
      <c r="M40" s="27">
        <f t="shared" si="2"/>
        <v>0.188511370682107</v>
      </c>
      <c r="N40" s="27">
        <f t="shared" si="22"/>
        <v>0.00497102570669492</v>
      </c>
      <c r="O40" s="27">
        <f t="shared" si="3"/>
        <v>0.599994712756094</v>
      </c>
      <c r="P40" s="27">
        <f t="shared" si="23"/>
        <v>0.00779073954064548</v>
      </c>
      <c r="Q40" s="27">
        <f t="shared" si="4"/>
        <v>0.373099800389021</v>
      </c>
      <c r="R40" s="27">
        <f t="shared" si="24"/>
        <v>0.0178890079518036</v>
      </c>
      <c r="S40" s="27">
        <f t="shared" si="5"/>
        <v>0.439481142620627</v>
      </c>
      <c r="T40" s="27">
        <f t="shared" si="25"/>
        <v>0.00669142917980079</v>
      </c>
      <c r="U40" s="27">
        <f t="shared" si="6"/>
        <v>0.461558396784461</v>
      </c>
      <c r="V40" s="27">
        <f t="shared" si="26"/>
        <v>0.021717348602193</v>
      </c>
      <c r="W40" s="27">
        <f t="shared" si="7"/>
        <v>0.747537586477705</v>
      </c>
      <c r="X40" s="27">
        <f t="shared" si="27"/>
        <v>0.00768891702469466</v>
      </c>
      <c r="Y40" s="27">
        <f t="shared" si="8"/>
        <v>0.381293188865357</v>
      </c>
      <c r="Z40" s="27">
        <f t="shared" si="28"/>
        <v>0.00656307141180467</v>
      </c>
      <c r="AA40" s="27">
        <f t="shared" si="9"/>
        <v>0.471887006791069</v>
      </c>
      <c r="AB40" s="27">
        <f t="shared" si="29"/>
        <v>0.00660042285384349</v>
      </c>
      <c r="AC40" s="27">
        <f t="shared" si="10"/>
        <v>0.468881435067392</v>
      </c>
      <c r="AD40" s="27">
        <f t="shared" si="30"/>
        <v>0.00655240774542361</v>
      </c>
      <c r="AE40" s="27">
        <f t="shared" si="11"/>
        <v>0.472745083812896</v>
      </c>
      <c r="AF40" s="27">
        <f t="shared" si="31"/>
        <v>0.00686231245717186</v>
      </c>
      <c r="AG40" s="27">
        <f t="shared" si="12"/>
        <v>0.44780787154418</v>
      </c>
      <c r="AH40" s="27">
        <f t="shared" si="32"/>
        <v>0.0138538896517292</v>
      </c>
      <c r="AI40" s="27">
        <f t="shared" si="13"/>
        <v>0.11478584834553</v>
      </c>
      <c r="AJ40" s="27">
        <f t="shared" si="33"/>
        <v>0.0674603821636728</v>
      </c>
      <c r="AK40" s="27">
        <f t="shared" si="14"/>
        <v>4.42835847914068</v>
      </c>
      <c r="AL40" s="27">
        <f t="shared" si="34"/>
        <v>0.00837890178880722</v>
      </c>
      <c r="AM40" s="27">
        <f t="shared" si="15"/>
        <v>0.325771940324829</v>
      </c>
      <c r="AN40" s="27">
        <f t="shared" si="35"/>
        <v>0.00695894926143608</v>
      </c>
      <c r="AO40" s="27">
        <f t="shared" si="16"/>
        <v>0.440031763567916</v>
      </c>
      <c r="AP40" s="27">
        <f t="shared" si="36"/>
        <v>0.00565737789009342</v>
      </c>
      <c r="AQ40" s="27">
        <f t="shared" si="17"/>
        <v>0.544765768375249</v>
      </c>
      <c r="AR40" s="27">
        <f t="shared" si="37"/>
        <v>0.0195915776746605</v>
      </c>
      <c r="AS40" s="27">
        <f t="shared" si="18"/>
        <v>0.576482423890798</v>
      </c>
      <c r="AT40" s="27">
        <f t="shared" si="38"/>
        <v>0.0110504173312139</v>
      </c>
      <c r="AU40" s="27">
        <f t="shared" si="19"/>
        <v>0.110802152404052</v>
      </c>
      <c r="AV40" s="27">
        <f t="shared" si="39"/>
        <v>0.00799153527316033</v>
      </c>
      <c r="AW40" s="27">
        <f t="shared" si="20"/>
        <v>0.356942299019881</v>
      </c>
      <c r="AX40" s="27">
        <f t="shared" si="40"/>
        <v>0.0176666753325257</v>
      </c>
      <c r="AY40" s="27">
        <f t="shared" si="21"/>
        <v>0.42159062495178</v>
      </c>
    </row>
    <row r="41" spans="1:51">
      <c r="A41" s="22">
        <v>38</v>
      </c>
      <c r="B41" s="23">
        <v>0.221745254224</v>
      </c>
      <c r="C41" s="23">
        <v>0.00332493</v>
      </c>
      <c r="D41" s="22" t="s">
        <v>24</v>
      </c>
      <c r="E41" s="24">
        <v>910.028962716788</v>
      </c>
      <c r="F41" s="24">
        <v>320</v>
      </c>
      <c r="G41" s="25">
        <v>0.36</v>
      </c>
      <c r="H41" s="23">
        <v>0.00358138544211574</v>
      </c>
      <c r="I41" s="23">
        <v>0.0770382927112312</v>
      </c>
      <c r="J41" s="23">
        <f t="shared" si="0"/>
        <v>0.00668150544658367</v>
      </c>
      <c r="K41" s="23">
        <f t="shared" si="1"/>
        <v>1.00951762791508</v>
      </c>
      <c r="L41" s="27">
        <f t="shared" si="41"/>
        <v>0.00567694785230155</v>
      </c>
      <c r="M41" s="27">
        <f t="shared" si="2"/>
        <v>0.707388682559196</v>
      </c>
      <c r="N41" s="27">
        <f t="shared" si="22"/>
        <v>0.00281730924659541</v>
      </c>
      <c r="O41" s="27">
        <f t="shared" si="3"/>
        <v>0.152671109889408</v>
      </c>
      <c r="P41" s="27">
        <f t="shared" si="23"/>
        <v>0.0044797497078983</v>
      </c>
      <c r="Q41" s="27">
        <f t="shared" si="4"/>
        <v>0.347321509895937</v>
      </c>
      <c r="R41" s="27">
        <f t="shared" si="24"/>
        <v>0.0100340062540094</v>
      </c>
      <c r="S41" s="27">
        <f t="shared" si="5"/>
        <v>2.0178097746447</v>
      </c>
      <c r="T41" s="27">
        <f t="shared" si="25"/>
        <v>0.00365468158679925</v>
      </c>
      <c r="U41" s="27">
        <f t="shared" si="6"/>
        <v>0.0991754974688929</v>
      </c>
      <c r="V41" s="27">
        <f t="shared" si="26"/>
        <v>0.0122502934850047</v>
      </c>
      <c r="W41" s="27">
        <f t="shared" si="7"/>
        <v>2.6843763583007</v>
      </c>
      <c r="X41" s="27">
        <f t="shared" si="27"/>
        <v>0.00434958844786728</v>
      </c>
      <c r="Y41" s="27">
        <f t="shared" si="8"/>
        <v>0.308174442128792</v>
      </c>
      <c r="Z41" s="27">
        <f t="shared" si="28"/>
        <v>0.00390383701304549</v>
      </c>
      <c r="AA41" s="27">
        <f t="shared" si="9"/>
        <v>0.174111037840043</v>
      </c>
      <c r="AB41" s="27">
        <f t="shared" si="29"/>
        <v>0.0037951532063516</v>
      </c>
      <c r="AC41" s="27">
        <f t="shared" si="10"/>
        <v>0.141423490525093</v>
      </c>
      <c r="AD41" s="27">
        <f t="shared" si="30"/>
        <v>0.00384194765610537</v>
      </c>
      <c r="AE41" s="27">
        <f t="shared" si="11"/>
        <v>0.155497305538876</v>
      </c>
      <c r="AF41" s="27">
        <f t="shared" si="31"/>
        <v>0.00393731302491909</v>
      </c>
      <c r="AG41" s="27">
        <f t="shared" si="12"/>
        <v>0.184179223297662</v>
      </c>
      <c r="AH41" s="27">
        <f t="shared" si="32"/>
        <v>0.00836913564432181</v>
      </c>
      <c r="AI41" s="27">
        <f t="shared" si="13"/>
        <v>1.51708626777761</v>
      </c>
      <c r="AJ41" s="27">
        <f t="shared" si="33"/>
        <v>0.0394210672160322</v>
      </c>
      <c r="AK41" s="27">
        <f t="shared" si="14"/>
        <v>10.8562096693862</v>
      </c>
      <c r="AL41" s="27">
        <f t="shared" si="34"/>
        <v>0.00460779450422016</v>
      </c>
      <c r="AM41" s="27">
        <f t="shared" si="15"/>
        <v>0.385832033823317</v>
      </c>
      <c r="AN41" s="27">
        <f t="shared" si="35"/>
        <v>0.00381615018631991</v>
      </c>
      <c r="AO41" s="27">
        <f t="shared" si="16"/>
        <v>0.147738504666235</v>
      </c>
      <c r="AP41" s="27">
        <f t="shared" si="36"/>
        <v>0.00335278824386688</v>
      </c>
      <c r="AQ41" s="27">
        <f t="shared" si="17"/>
        <v>0.00837859559957058</v>
      </c>
      <c r="AR41" s="27">
        <f t="shared" si="37"/>
        <v>0.00897582110604452</v>
      </c>
      <c r="AS41" s="27">
        <f t="shared" si="18"/>
        <v>1.6995519021587</v>
      </c>
      <c r="AT41" s="27">
        <f t="shared" si="38"/>
        <v>0.00603544559191418</v>
      </c>
      <c r="AU41" s="27">
        <f t="shared" si="19"/>
        <v>0.815209821534343</v>
      </c>
      <c r="AV41" s="27">
        <f t="shared" si="39"/>
        <v>0.00431106840637951</v>
      </c>
      <c r="AW41" s="27">
        <f t="shared" si="20"/>
        <v>0.296589223345909</v>
      </c>
      <c r="AX41" s="27">
        <f t="shared" si="40"/>
        <v>0.0121403104197178</v>
      </c>
      <c r="AY41" s="27">
        <f t="shared" si="21"/>
        <v>2.65129804829508</v>
      </c>
    </row>
    <row r="42" spans="1:51">
      <c r="A42" s="22">
        <v>39</v>
      </c>
      <c r="B42" s="23">
        <v>0.329534907812</v>
      </c>
      <c r="C42" s="23">
        <v>0.00428215</v>
      </c>
      <c r="D42" s="22" t="s">
        <v>25</v>
      </c>
      <c r="E42" s="24">
        <v>890</v>
      </c>
      <c r="F42" s="24">
        <v>380</v>
      </c>
      <c r="G42" s="25">
        <v>0.4</v>
      </c>
      <c r="H42" s="23">
        <v>0.00517778883144791</v>
      </c>
      <c r="I42" s="23">
        <v>0.209156342362578</v>
      </c>
      <c r="J42" s="23">
        <f t="shared" si="0"/>
        <v>0.0092145972</v>
      </c>
      <c r="K42" s="23">
        <f t="shared" si="1"/>
        <v>1.15186231215628</v>
      </c>
      <c r="L42" s="27">
        <f t="shared" si="41"/>
        <v>0.00963900793584417</v>
      </c>
      <c r="M42" s="27">
        <f t="shared" si="2"/>
        <v>1.25097391166684</v>
      </c>
      <c r="N42" s="27">
        <f t="shared" si="22"/>
        <v>0.00492185076198028</v>
      </c>
      <c r="O42" s="27">
        <f t="shared" si="3"/>
        <v>0.14938775194243</v>
      </c>
      <c r="P42" s="27">
        <f t="shared" si="23"/>
        <v>0.00771562620859848</v>
      </c>
      <c r="Q42" s="27">
        <f t="shared" si="4"/>
        <v>0.801811288394493</v>
      </c>
      <c r="R42" s="27">
        <f t="shared" si="24"/>
        <v>0.0177088311927242</v>
      </c>
      <c r="S42" s="27">
        <f t="shared" si="5"/>
        <v>3.13549996910996</v>
      </c>
      <c r="T42" s="27">
        <f t="shared" si="25"/>
        <v>0.00662094810625975</v>
      </c>
      <c r="U42" s="27">
        <f t="shared" si="6"/>
        <v>0.546173792664841</v>
      </c>
      <c r="V42" s="27">
        <f t="shared" si="26"/>
        <v>0.021500737888179</v>
      </c>
      <c r="W42" s="27">
        <f t="shared" si="7"/>
        <v>4.02101465109326</v>
      </c>
      <c r="X42" s="27">
        <f t="shared" si="27"/>
        <v>0.00761260864153058</v>
      </c>
      <c r="Y42" s="27">
        <f t="shared" si="8"/>
        <v>0.777753848307644</v>
      </c>
      <c r="Z42" s="27">
        <f t="shared" si="28"/>
        <v>0.00650364985290208</v>
      </c>
      <c r="AA42" s="27">
        <f t="shared" si="9"/>
        <v>0.51878141889053</v>
      </c>
      <c r="AB42" s="27">
        <f t="shared" si="29"/>
        <v>0.00653678118013835</v>
      </c>
      <c r="AC42" s="27">
        <f t="shared" si="10"/>
        <v>0.526518496581938</v>
      </c>
      <c r="AD42" s="27">
        <f t="shared" si="30"/>
        <v>0.0064914511632806</v>
      </c>
      <c r="AE42" s="27">
        <f t="shared" si="11"/>
        <v>0.515932688784978</v>
      </c>
      <c r="AF42" s="27">
        <f t="shared" si="31"/>
        <v>0.0067958913611128</v>
      </c>
      <c r="AG42" s="27">
        <f t="shared" si="12"/>
        <v>0.587027862431908</v>
      </c>
      <c r="AH42" s="27">
        <f t="shared" si="32"/>
        <v>0.0137321795269034</v>
      </c>
      <c r="AI42" s="27">
        <f t="shared" si="13"/>
        <v>2.20684224674599</v>
      </c>
      <c r="AJ42" s="27">
        <f t="shared" si="33"/>
        <v>0.0668288401132942</v>
      </c>
      <c r="AK42" s="27">
        <f t="shared" si="14"/>
        <v>14.6063753285836</v>
      </c>
      <c r="AL42" s="27">
        <f t="shared" si="34"/>
        <v>0.00829164097640314</v>
      </c>
      <c r="AM42" s="27">
        <f t="shared" si="15"/>
        <v>0.936326606121491</v>
      </c>
      <c r="AN42" s="27">
        <f t="shared" si="35"/>
        <v>0.00688613648257204</v>
      </c>
      <c r="AO42" s="27">
        <f t="shared" si="16"/>
        <v>0.608102584582987</v>
      </c>
      <c r="AP42" s="27">
        <f t="shared" si="36"/>
        <v>0.00579322367933496</v>
      </c>
      <c r="AQ42" s="27">
        <f t="shared" si="17"/>
        <v>0.352877334828289</v>
      </c>
      <c r="AR42" s="27">
        <f t="shared" si="37"/>
        <v>0.0193241352490593</v>
      </c>
      <c r="AS42" s="27">
        <f t="shared" si="18"/>
        <v>3.5127179685577</v>
      </c>
      <c r="AT42" s="27">
        <f t="shared" si="38"/>
        <v>0.0109340228726232</v>
      </c>
      <c r="AU42" s="27">
        <f t="shared" si="19"/>
        <v>1.55339557760079</v>
      </c>
      <c r="AV42" s="27">
        <f t="shared" si="39"/>
        <v>0.00790564663982447</v>
      </c>
      <c r="AW42" s="27">
        <f t="shared" si="20"/>
        <v>0.846186294227074</v>
      </c>
      <c r="AX42" s="27">
        <f t="shared" si="40"/>
        <v>0.0175510218307332</v>
      </c>
      <c r="AY42" s="27">
        <f t="shared" si="21"/>
        <v>3.09864713537199</v>
      </c>
    </row>
    <row r="43" ht="13.5" customHeight="1" spans="1:51">
      <c r="A43" s="22">
        <v>40</v>
      </c>
      <c r="B43" s="23">
        <v>0.552883617127</v>
      </c>
      <c r="C43" s="23">
        <v>0.03753</v>
      </c>
      <c r="D43" s="22" t="s">
        <v>141</v>
      </c>
      <c r="E43" s="24">
        <v>1285.34690156484</v>
      </c>
      <c r="F43" s="24">
        <v>597</v>
      </c>
      <c r="G43" s="25">
        <v>0.46</v>
      </c>
      <c r="H43" s="23">
        <v>0.0379521474926259</v>
      </c>
      <c r="I43" s="23">
        <v>0.011647948111535</v>
      </c>
      <c r="J43" s="23">
        <f t="shared" si="0"/>
        <v>0.0328464299153153</v>
      </c>
      <c r="K43" s="23">
        <f t="shared" si="1"/>
        <v>0.124795365965486</v>
      </c>
      <c r="L43" s="27">
        <f t="shared" si="41"/>
        <v>0.0186825968873692</v>
      </c>
      <c r="M43" s="27">
        <f t="shared" si="2"/>
        <v>0.502195659808974</v>
      </c>
      <c r="N43" s="27">
        <f t="shared" si="22"/>
        <v>0.0102004406172874</v>
      </c>
      <c r="O43" s="27">
        <f t="shared" si="3"/>
        <v>0.728205685657142</v>
      </c>
      <c r="P43" s="27">
        <f t="shared" si="23"/>
        <v>0.0156961731556052</v>
      </c>
      <c r="Q43" s="27">
        <f t="shared" si="4"/>
        <v>0.581769966543959</v>
      </c>
      <c r="R43" s="27">
        <f t="shared" si="24"/>
        <v>0.0371925545701331</v>
      </c>
      <c r="S43" s="27">
        <f t="shared" si="5"/>
        <v>0.00899135171507762</v>
      </c>
      <c r="T43" s="27">
        <f t="shared" si="25"/>
        <v>0.0143886028745808</v>
      </c>
      <c r="U43" s="27">
        <f t="shared" si="6"/>
        <v>0.616610634836642</v>
      </c>
      <c r="V43" s="27">
        <f t="shared" si="26"/>
        <v>0.0448304629258858</v>
      </c>
      <c r="W43" s="27">
        <f t="shared" si="7"/>
        <v>0.19452339264284</v>
      </c>
      <c r="X43" s="27">
        <f t="shared" si="27"/>
        <v>0.0158145836587768</v>
      </c>
      <c r="Y43" s="27">
        <f t="shared" si="8"/>
        <v>0.578614877197528</v>
      </c>
      <c r="Z43" s="27">
        <f t="shared" si="28"/>
        <v>0.0126678303940349</v>
      </c>
      <c r="AA43" s="27">
        <f t="shared" si="9"/>
        <v>0.66246122051599</v>
      </c>
      <c r="AB43" s="27">
        <f t="shared" si="29"/>
        <v>0.0132986948780384</v>
      </c>
      <c r="AC43" s="27">
        <f t="shared" si="10"/>
        <v>0.645651615293409</v>
      </c>
      <c r="AD43" s="27">
        <f t="shared" si="30"/>
        <v>0.0128791544828435</v>
      </c>
      <c r="AE43" s="27">
        <f t="shared" si="11"/>
        <v>0.656830416124608</v>
      </c>
      <c r="AF43" s="27">
        <f t="shared" si="31"/>
        <v>0.0138638095405738</v>
      </c>
      <c r="AG43" s="27">
        <f t="shared" si="12"/>
        <v>0.630593937101685</v>
      </c>
      <c r="AH43" s="27">
        <f t="shared" si="32"/>
        <v>0.0262213375370812</v>
      </c>
      <c r="AI43" s="27">
        <f t="shared" si="13"/>
        <v>0.30132327372552</v>
      </c>
      <c r="AJ43" s="27">
        <f t="shared" si="33"/>
        <v>0.133167189236739</v>
      </c>
      <c r="AK43" s="27">
        <f t="shared" si="14"/>
        <v>2.5482864171793</v>
      </c>
      <c r="AL43" s="27">
        <f t="shared" si="34"/>
        <v>0.0178616059870427</v>
      </c>
      <c r="AM43" s="27">
        <f t="shared" si="15"/>
        <v>0.524071250012184</v>
      </c>
      <c r="AN43" s="27">
        <f t="shared" si="35"/>
        <v>0.0148876704035633</v>
      </c>
      <c r="AO43" s="27">
        <f t="shared" si="16"/>
        <v>0.603312805660451</v>
      </c>
      <c r="AP43" s="27">
        <f t="shared" si="36"/>
        <v>0.0146386995306716</v>
      </c>
      <c r="AQ43" s="27">
        <f t="shared" si="17"/>
        <v>0.609946721804647</v>
      </c>
      <c r="AR43" s="27">
        <f t="shared" si="37"/>
        <v>0.0532288091374663</v>
      </c>
      <c r="AS43" s="27">
        <f t="shared" si="18"/>
        <v>0.418300270116341</v>
      </c>
      <c r="AT43" s="27">
        <f t="shared" si="38"/>
        <v>0.023761749890022</v>
      </c>
      <c r="AU43" s="27">
        <f t="shared" si="19"/>
        <v>0.36685984838737</v>
      </c>
      <c r="AV43" s="27">
        <f t="shared" si="39"/>
        <v>0.0174556137068014</v>
      </c>
      <c r="AW43" s="27">
        <f t="shared" si="20"/>
        <v>0.53488905657337</v>
      </c>
      <c r="AX43" s="27">
        <f t="shared" si="40"/>
        <v>0.0284049045035381</v>
      </c>
      <c r="AY43" s="27">
        <f t="shared" si="21"/>
        <v>0.243141366812201</v>
      </c>
    </row>
    <row r="44" spans="1:51">
      <c r="A44" s="22">
        <v>41</v>
      </c>
      <c r="B44" s="23">
        <v>0.575435135622</v>
      </c>
      <c r="C44" s="23">
        <v>0.0088</v>
      </c>
      <c r="D44" s="22" t="s">
        <v>142</v>
      </c>
      <c r="E44" s="24">
        <v>2134.1551811953</v>
      </c>
      <c r="F44" s="24">
        <v>314</v>
      </c>
      <c r="G44" s="25">
        <v>0.15</v>
      </c>
      <c r="H44" s="23">
        <v>0.00921855715011963</v>
      </c>
      <c r="I44" s="23">
        <v>0.0475633125135938</v>
      </c>
      <c r="J44" s="23">
        <f t="shared" si="0"/>
        <v>0.0150870540763759</v>
      </c>
      <c r="K44" s="23">
        <f t="shared" si="1"/>
        <v>0.71443796322454</v>
      </c>
      <c r="L44" s="27">
        <f t="shared" si="41"/>
        <v>0.020657538452341</v>
      </c>
      <c r="M44" s="27">
        <f t="shared" si="2"/>
        <v>1.34744755140239</v>
      </c>
      <c r="N44" s="27">
        <f t="shared" si="22"/>
        <v>0.0107912252700348</v>
      </c>
      <c r="O44" s="27">
        <f t="shared" si="3"/>
        <v>0.226275598867596</v>
      </c>
      <c r="P44" s="27">
        <f t="shared" si="23"/>
        <v>0.0165814417087078</v>
      </c>
      <c r="Q44" s="27">
        <f t="shared" si="4"/>
        <v>0.884254739625887</v>
      </c>
      <c r="R44" s="27">
        <f t="shared" si="24"/>
        <v>0.0393871045519416</v>
      </c>
      <c r="S44" s="27">
        <f t="shared" si="5"/>
        <v>3.47580733544791</v>
      </c>
      <c r="T44" s="27">
        <f t="shared" si="25"/>
        <v>0.0152778628989491</v>
      </c>
      <c r="U44" s="27">
        <f t="shared" si="6"/>
        <v>0.736120783971494</v>
      </c>
      <c r="V44" s="27">
        <f t="shared" si="26"/>
        <v>0.0474491233817191</v>
      </c>
      <c r="W44" s="27">
        <f t="shared" si="7"/>
        <v>4.39194583883171</v>
      </c>
      <c r="X44" s="27">
        <f t="shared" si="27"/>
        <v>0.0167336028724337</v>
      </c>
      <c r="Y44" s="27">
        <f t="shared" si="8"/>
        <v>0.901545780958377</v>
      </c>
      <c r="Z44" s="27">
        <f t="shared" si="28"/>
        <v>0.0133374340365705</v>
      </c>
      <c r="AA44" s="27">
        <f t="shared" si="9"/>
        <v>0.515617504155744</v>
      </c>
      <c r="AB44" s="27">
        <f t="shared" si="29"/>
        <v>0.0140488011517599</v>
      </c>
      <c r="AC44" s="27">
        <f t="shared" si="10"/>
        <v>0.596454676336356</v>
      </c>
      <c r="AD44" s="27">
        <f t="shared" si="30"/>
        <v>0.0135792413547895</v>
      </c>
      <c r="AE44" s="27">
        <f t="shared" si="11"/>
        <v>0.543095608498808</v>
      </c>
      <c r="AF44" s="27">
        <f t="shared" si="31"/>
        <v>0.0146488944315215</v>
      </c>
      <c r="AG44" s="27">
        <f t="shared" si="12"/>
        <v>0.664647094491082</v>
      </c>
      <c r="AH44" s="27">
        <f t="shared" si="32"/>
        <v>0.0275650103291137</v>
      </c>
      <c r="AI44" s="27">
        <f t="shared" si="13"/>
        <v>2.13238753739929</v>
      </c>
      <c r="AJ44" s="27">
        <f t="shared" si="33"/>
        <v>0.140453069368595</v>
      </c>
      <c r="AK44" s="27">
        <f t="shared" si="14"/>
        <v>14.9605760646131</v>
      </c>
      <c r="AL44" s="27">
        <f t="shared" si="34"/>
        <v>0.0189526297394505</v>
      </c>
      <c r="AM44" s="27">
        <f t="shared" si="15"/>
        <v>1.15370792493756</v>
      </c>
      <c r="AN44" s="27">
        <f t="shared" si="35"/>
        <v>0.0158014558146649</v>
      </c>
      <c r="AO44" s="27">
        <f t="shared" si="16"/>
        <v>0.795619978939195</v>
      </c>
      <c r="AP44" s="27">
        <f t="shared" si="36"/>
        <v>0.00855902220724163</v>
      </c>
      <c r="AQ44" s="27">
        <f t="shared" si="17"/>
        <v>0.0273838400861787</v>
      </c>
      <c r="AR44" s="27">
        <f t="shared" si="37"/>
        <v>0.0575865678217771</v>
      </c>
      <c r="AS44" s="27">
        <f t="shared" si="18"/>
        <v>5.54392816156558</v>
      </c>
      <c r="AT44" s="27">
        <f t="shared" si="38"/>
        <v>0.0252302993016932</v>
      </c>
      <c r="AU44" s="27">
        <f t="shared" si="19"/>
        <v>1.8670794661015</v>
      </c>
      <c r="AV44" s="27">
        <f t="shared" si="39"/>
        <v>0.0185571867419192</v>
      </c>
      <c r="AW44" s="27">
        <f t="shared" si="20"/>
        <v>1.10877122067264</v>
      </c>
      <c r="AX44" s="27">
        <f t="shared" si="40"/>
        <v>0.0294813622762523</v>
      </c>
      <c r="AY44" s="27">
        <f t="shared" si="21"/>
        <v>2.35015480411957</v>
      </c>
    </row>
    <row r="45" spans="1:51">
      <c r="A45" s="22">
        <v>42</v>
      </c>
      <c r="B45" s="23">
        <v>0.564944563375</v>
      </c>
      <c r="C45" s="23">
        <v>0.0196</v>
      </c>
      <c r="D45" s="22" t="s">
        <v>28</v>
      </c>
      <c r="E45" s="24">
        <v>1458.82295836547</v>
      </c>
      <c r="F45" s="24">
        <v>450</v>
      </c>
      <c r="G45" s="25">
        <v>0.31</v>
      </c>
      <c r="H45" s="23">
        <v>0.0179117026379194</v>
      </c>
      <c r="I45" s="23">
        <v>0.0861376205143184</v>
      </c>
      <c r="J45" s="23">
        <f t="shared" si="0"/>
        <v>0.0211810152382478</v>
      </c>
      <c r="K45" s="23">
        <f t="shared" si="1"/>
        <v>0.0806640427677475</v>
      </c>
      <c r="L45" s="27">
        <f t="shared" si="41"/>
        <v>0.0196871129965625</v>
      </c>
      <c r="M45" s="27">
        <f t="shared" si="2"/>
        <v>0.00444454064094137</v>
      </c>
      <c r="N45" s="27">
        <f t="shared" si="22"/>
        <v>0.0105152033992043</v>
      </c>
      <c r="O45" s="27">
        <f t="shared" si="3"/>
        <v>0.463510030652841</v>
      </c>
      <c r="P45" s="27">
        <f t="shared" si="23"/>
        <v>0.0161679913492855</v>
      </c>
      <c r="Q45" s="27">
        <f t="shared" si="4"/>
        <v>0.175102482179314</v>
      </c>
      <c r="R45" s="27">
        <f t="shared" si="24"/>
        <v>0.0383615033211104</v>
      </c>
      <c r="S45" s="27">
        <f t="shared" si="5"/>
        <v>0.957219557199512</v>
      </c>
      <c r="T45" s="27">
        <f t="shared" si="25"/>
        <v>0.014861984185343</v>
      </c>
      <c r="U45" s="27">
        <f t="shared" si="6"/>
        <v>0.241735500747807</v>
      </c>
      <c r="V45" s="27">
        <f t="shared" si="26"/>
        <v>0.0462255006036927</v>
      </c>
      <c r="W45" s="27">
        <f t="shared" si="7"/>
        <v>1.35844390835167</v>
      </c>
      <c r="X45" s="27">
        <f t="shared" si="27"/>
        <v>0.016304204749627</v>
      </c>
      <c r="Y45" s="27">
        <f t="shared" si="8"/>
        <v>0.168152818896584</v>
      </c>
      <c r="Z45" s="27">
        <f t="shared" si="28"/>
        <v>0.0130249861364445</v>
      </c>
      <c r="AA45" s="27">
        <f t="shared" si="9"/>
        <v>0.33545989099773</v>
      </c>
      <c r="AB45" s="27">
        <f t="shared" si="29"/>
        <v>0.0136984757758572</v>
      </c>
      <c r="AC45" s="27">
        <f t="shared" si="10"/>
        <v>0.301098174701164</v>
      </c>
      <c r="AD45" s="27">
        <f t="shared" si="30"/>
        <v>0.0132524455744711</v>
      </c>
      <c r="AE45" s="27">
        <f t="shared" si="11"/>
        <v>0.323854817629026</v>
      </c>
      <c r="AF45" s="27">
        <f t="shared" si="31"/>
        <v>0.0142822121523847</v>
      </c>
      <c r="AG45" s="27">
        <f t="shared" si="12"/>
        <v>0.271315706510985</v>
      </c>
      <c r="AH45" s="27">
        <f t="shared" si="32"/>
        <v>0.0269382873718993</v>
      </c>
      <c r="AI45" s="27">
        <f t="shared" si="13"/>
        <v>0.37440241693364</v>
      </c>
      <c r="AJ45" s="27">
        <f t="shared" si="33"/>
        <v>0.137051765896137</v>
      </c>
      <c r="AK45" s="27">
        <f t="shared" si="14"/>
        <v>5.99243703551718</v>
      </c>
      <c r="AL45" s="27">
        <f t="shared" si="34"/>
        <v>0.0184424847063945</v>
      </c>
      <c r="AM45" s="27">
        <f t="shared" si="15"/>
        <v>0.0590569027349732</v>
      </c>
      <c r="AN45" s="27">
        <f t="shared" si="35"/>
        <v>0.015374152793413</v>
      </c>
      <c r="AO45" s="27">
        <f t="shared" si="16"/>
        <v>0.215604449315662</v>
      </c>
      <c r="AP45" s="27">
        <f t="shared" si="36"/>
        <v>0.0115531163210188</v>
      </c>
      <c r="AQ45" s="27">
        <f t="shared" si="17"/>
        <v>0.410555289743941</v>
      </c>
      <c r="AR45" s="27">
        <f t="shared" si="37"/>
        <v>0.0555380949776041</v>
      </c>
      <c r="AS45" s="27">
        <f t="shared" si="18"/>
        <v>1.83357627436756</v>
      </c>
      <c r="AT45" s="27">
        <f t="shared" si="38"/>
        <v>0.024543505311795</v>
      </c>
      <c r="AU45" s="27">
        <f t="shared" si="19"/>
        <v>0.25221965876505</v>
      </c>
      <c r="AV45" s="27">
        <f t="shared" si="39"/>
        <v>0.0180418478018512</v>
      </c>
      <c r="AW45" s="27">
        <f t="shared" si="20"/>
        <v>0.0794975611300387</v>
      </c>
      <c r="AX45" s="27">
        <f t="shared" si="40"/>
        <v>0.0289809853210385</v>
      </c>
      <c r="AY45" s="27">
        <f t="shared" si="21"/>
        <v>0.478621700052984</v>
      </c>
    </row>
    <row r="46" spans="1:51">
      <c r="A46" s="22">
        <v>43</v>
      </c>
      <c r="B46" s="23">
        <v>0.225310655764</v>
      </c>
      <c r="C46" s="23">
        <v>0.00264</v>
      </c>
      <c r="D46" s="22" t="s">
        <v>29</v>
      </c>
      <c r="E46" s="24">
        <v>1024.13711277046</v>
      </c>
      <c r="F46" s="24">
        <v>255</v>
      </c>
      <c r="G46" s="25">
        <v>0.26</v>
      </c>
      <c r="H46" s="23">
        <v>0.00318868904460209</v>
      </c>
      <c r="I46" s="23">
        <v>0.207836759318973</v>
      </c>
      <c r="J46" s="23">
        <f t="shared" si="0"/>
        <v>0.00477482677984137</v>
      </c>
      <c r="K46" s="23">
        <f t="shared" si="1"/>
        <v>0.80864650751567</v>
      </c>
      <c r="L46" s="27">
        <f t="shared" si="41"/>
        <v>0.00612906773809985</v>
      </c>
      <c r="M46" s="27">
        <f t="shared" si="2"/>
        <v>1.32161656746207</v>
      </c>
      <c r="N46" s="27">
        <f t="shared" si="22"/>
        <v>0.00288131257644692</v>
      </c>
      <c r="O46" s="27">
        <f t="shared" si="3"/>
        <v>0.0914062789571661</v>
      </c>
      <c r="P46" s="27">
        <f t="shared" si="23"/>
        <v>0.00457889738007413</v>
      </c>
      <c r="Q46" s="27">
        <f t="shared" si="4"/>
        <v>0.734430825785654</v>
      </c>
      <c r="R46" s="27">
        <f t="shared" si="24"/>
        <v>0.0102661653700104</v>
      </c>
      <c r="S46" s="27">
        <f t="shared" si="5"/>
        <v>2.8886990037918</v>
      </c>
      <c r="T46" s="27">
        <f t="shared" si="25"/>
        <v>0.00374317939658891</v>
      </c>
      <c r="U46" s="27">
        <f t="shared" si="6"/>
        <v>0.417870983556404</v>
      </c>
      <c r="V46" s="27">
        <f t="shared" si="26"/>
        <v>0.0125309327180008</v>
      </c>
      <c r="W46" s="27">
        <f t="shared" si="7"/>
        <v>3.74656542348515</v>
      </c>
      <c r="X46" s="27">
        <f t="shared" si="27"/>
        <v>0.00444872834267806</v>
      </c>
      <c r="Y46" s="27">
        <f t="shared" si="8"/>
        <v>0.685124372226537</v>
      </c>
      <c r="Z46" s="27">
        <f t="shared" si="28"/>
        <v>0.00398489549698054</v>
      </c>
      <c r="AA46" s="27">
        <f t="shared" si="9"/>
        <v>0.50943011249263</v>
      </c>
      <c r="AB46" s="27">
        <f t="shared" si="29"/>
        <v>0.00387915529339269</v>
      </c>
      <c r="AC46" s="27">
        <f t="shared" si="10"/>
        <v>0.469377005072987</v>
      </c>
      <c r="AD46" s="27">
        <f t="shared" si="30"/>
        <v>0.00392394867482354</v>
      </c>
      <c r="AE46" s="27">
        <f t="shared" si="11"/>
        <v>0.486344195008916</v>
      </c>
      <c r="AF46" s="27">
        <f t="shared" si="31"/>
        <v>0.00402480192553289</v>
      </c>
      <c r="AG46" s="27">
        <f t="shared" si="12"/>
        <v>0.524546183913973</v>
      </c>
      <c r="AH46" s="27">
        <f t="shared" si="32"/>
        <v>0.00853767962551119</v>
      </c>
      <c r="AI46" s="27">
        <f t="shared" si="13"/>
        <v>2.23396955511788</v>
      </c>
      <c r="AJ46" s="27">
        <f t="shared" si="33"/>
        <v>0.0402678499971732</v>
      </c>
      <c r="AK46" s="27">
        <f t="shared" si="14"/>
        <v>14.2529734837777</v>
      </c>
      <c r="AL46" s="27">
        <f t="shared" si="34"/>
        <v>0.00471809298291198</v>
      </c>
      <c r="AM46" s="27">
        <f t="shared" si="15"/>
        <v>0.787156432921205</v>
      </c>
      <c r="AN46" s="27">
        <f t="shared" si="35"/>
        <v>0.00390793454344221</v>
      </c>
      <c r="AO46" s="27">
        <f t="shared" si="16"/>
        <v>0.480278236152353</v>
      </c>
      <c r="AP46" s="27">
        <f t="shared" si="36"/>
        <v>0.00280624421754062</v>
      </c>
      <c r="AQ46" s="27">
        <f t="shared" si="17"/>
        <v>0.0629712945229621</v>
      </c>
      <c r="AR46" s="27">
        <f t="shared" si="37"/>
        <v>0.00925550161678452</v>
      </c>
      <c r="AS46" s="27">
        <f t="shared" si="18"/>
        <v>2.50587182453959</v>
      </c>
      <c r="AT46" s="27">
        <f t="shared" si="38"/>
        <v>0.00618159340350968</v>
      </c>
      <c r="AU46" s="27">
        <f t="shared" si="19"/>
        <v>1.34151265284458</v>
      </c>
      <c r="AV46" s="27">
        <f t="shared" si="39"/>
        <v>0.00441762331933368</v>
      </c>
      <c r="AW46" s="27">
        <f t="shared" si="20"/>
        <v>0.673342166414274</v>
      </c>
      <c r="AX46" s="27">
        <f t="shared" si="40"/>
        <v>0.0123218251668861</v>
      </c>
      <c r="AY46" s="27">
        <f t="shared" si="21"/>
        <v>3.6673580177599</v>
      </c>
    </row>
    <row r="47" spans="1:51">
      <c r="A47" s="22">
        <v>44</v>
      </c>
      <c r="B47" s="23">
        <v>0.331241507401</v>
      </c>
      <c r="C47" s="23">
        <v>0.0139</v>
      </c>
      <c r="D47" s="22" t="s">
        <v>143</v>
      </c>
      <c r="E47" s="24">
        <v>1276</v>
      </c>
      <c r="F47" s="24">
        <v>370</v>
      </c>
      <c r="G47" s="25">
        <v>0.29</v>
      </c>
      <c r="H47" s="23">
        <v>0.0122267345114954</v>
      </c>
      <c r="I47" s="23">
        <v>0.120378812122636</v>
      </c>
      <c r="J47" s="23">
        <f t="shared" si="0"/>
        <v>0.01252487148</v>
      </c>
      <c r="K47" s="23">
        <f t="shared" si="1"/>
        <v>0.0989301093525181</v>
      </c>
      <c r="L47" s="27">
        <f t="shared" si="41"/>
        <v>0.0100600161971354</v>
      </c>
      <c r="M47" s="27">
        <f t="shared" si="2"/>
        <v>0.276257827544215</v>
      </c>
      <c r="N47" s="27">
        <f t="shared" si="22"/>
        <v>0.0049577853177527</v>
      </c>
      <c r="O47" s="27">
        <f t="shared" si="3"/>
        <v>0.643324797283978</v>
      </c>
      <c r="P47" s="27">
        <f t="shared" si="23"/>
        <v>0.00777051709362942</v>
      </c>
      <c r="Q47" s="27">
        <f t="shared" si="4"/>
        <v>0.440969993264071</v>
      </c>
      <c r="R47" s="27">
        <f t="shared" si="24"/>
        <v>0.0178404920175375</v>
      </c>
      <c r="S47" s="27">
        <f t="shared" si="5"/>
        <v>0.283488634355214</v>
      </c>
      <c r="T47" s="27">
        <f t="shared" si="25"/>
        <v>0.00667244761524385</v>
      </c>
      <c r="U47" s="27">
        <f t="shared" si="6"/>
        <v>0.519967797464471</v>
      </c>
      <c r="V47" s="27">
        <f t="shared" si="26"/>
        <v>0.0216590242542382</v>
      </c>
      <c r="W47" s="27">
        <f t="shared" si="7"/>
        <v>0.558203183758145</v>
      </c>
      <c r="X47" s="27">
        <f t="shared" si="27"/>
        <v>0.00766837069450884</v>
      </c>
      <c r="Y47" s="27">
        <f t="shared" si="8"/>
        <v>0.448318655071307</v>
      </c>
      <c r="Z47" s="27">
        <f t="shared" si="28"/>
        <v>0.00654707705843176</v>
      </c>
      <c r="AA47" s="27">
        <f t="shared" si="9"/>
        <v>0.528987261983326</v>
      </c>
      <c r="AB47" s="27">
        <f t="shared" si="29"/>
        <v>0.00658328886882172</v>
      </c>
      <c r="AC47" s="27">
        <f t="shared" si="10"/>
        <v>0.526382095768222</v>
      </c>
      <c r="AD47" s="27">
        <f t="shared" si="30"/>
        <v>0.0065359987079399</v>
      </c>
      <c r="AE47" s="27">
        <f t="shared" si="11"/>
        <v>0.529784265615834</v>
      </c>
      <c r="AF47" s="27">
        <f t="shared" si="31"/>
        <v>0.00684442993546671</v>
      </c>
      <c r="AG47" s="27">
        <f t="shared" si="12"/>
        <v>0.50759496867146</v>
      </c>
      <c r="AH47" s="27">
        <f t="shared" si="32"/>
        <v>0.01382113248258</v>
      </c>
      <c r="AI47" s="27">
        <f t="shared" si="13"/>
        <v>0.00567392211655006</v>
      </c>
      <c r="AJ47" s="27">
        <f t="shared" si="33"/>
        <v>0.0672903722780501</v>
      </c>
      <c r="AK47" s="27">
        <f t="shared" si="14"/>
        <v>3.84103397683814</v>
      </c>
      <c r="AL47" s="27">
        <f t="shared" si="34"/>
        <v>0.00835540222873384</v>
      </c>
      <c r="AM47" s="27">
        <f t="shared" si="15"/>
        <v>0.398891925990371</v>
      </c>
      <c r="AN47" s="27">
        <f t="shared" si="35"/>
        <v>0.00693934024049776</v>
      </c>
      <c r="AO47" s="27">
        <f t="shared" si="16"/>
        <v>0.500766889172823</v>
      </c>
      <c r="AP47" s="27">
        <f t="shared" si="36"/>
        <v>0.00568741668207517</v>
      </c>
      <c r="AQ47" s="27">
        <f t="shared" si="17"/>
        <v>0.590833332224808</v>
      </c>
      <c r="AR47" s="27">
        <f t="shared" si="37"/>
        <v>0.0195194638080075</v>
      </c>
      <c r="AS47" s="27">
        <f t="shared" si="18"/>
        <v>0.404277971799103</v>
      </c>
      <c r="AT47" s="27">
        <f t="shared" si="38"/>
        <v>0.0110190706331741</v>
      </c>
      <c r="AU47" s="27">
        <f t="shared" si="19"/>
        <v>0.20726110552704</v>
      </c>
      <c r="AV47" s="27">
        <f t="shared" si="39"/>
        <v>0.00796840240166424</v>
      </c>
      <c r="AW47" s="27">
        <f t="shared" si="20"/>
        <v>0.42673364016804</v>
      </c>
      <c r="AX47" s="27">
        <f t="shared" si="40"/>
        <v>0.0176355738893186</v>
      </c>
      <c r="AY47" s="27">
        <f t="shared" si="21"/>
        <v>0.268746322972559</v>
      </c>
    </row>
    <row r="48" spans="1:51">
      <c r="A48" s="22"/>
      <c r="B48" s="22"/>
      <c r="C48" s="22"/>
      <c r="D48" s="22"/>
      <c r="E48" s="24"/>
      <c r="F48" s="24"/>
      <c r="G48" s="25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2"/>
      <c r="AS48" s="22"/>
      <c r="AT48" s="22"/>
      <c r="AU48" s="22"/>
      <c r="AV48" s="22"/>
      <c r="AW48" s="22"/>
      <c r="AX48" s="22"/>
      <c r="AY48" s="22"/>
    </row>
  </sheetData>
  <sortState ref="A1:AY47">
    <sortCondition ref="A4"/>
  </sortState>
  <mergeCells count="4">
    <mergeCell ref="A1:Y1"/>
    <mergeCell ref="H2:I2"/>
    <mergeCell ref="J2:K2"/>
    <mergeCell ref="A2:A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5"/>
  <sheetViews>
    <sheetView tabSelected="1" workbookViewId="0">
      <selection activeCell="A20" sqref="A20"/>
    </sheetView>
  </sheetViews>
  <sheetFormatPr defaultColWidth="9" defaultRowHeight="14.25"/>
  <cols>
    <col min="1" max="1" width="26.2833333333333" customWidth="1"/>
    <col min="2" max="2" width="16.8583333333333" customWidth="1"/>
    <col min="3" max="3" width="16.425" customWidth="1"/>
    <col min="4" max="4" width="20.425" customWidth="1"/>
    <col min="5" max="5" width="21.1416666666667" customWidth="1"/>
    <col min="6" max="6" width="11.425" customWidth="1"/>
  </cols>
  <sheetData>
    <row r="1" ht="36" customHeight="1" spans="1:25">
      <c r="A1" s="1" t="s">
        <v>144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5.75" spans="1:6">
      <c r="A2" s="3" t="s">
        <v>145</v>
      </c>
      <c r="B2" s="4" t="s">
        <v>146</v>
      </c>
      <c r="C2" s="4" t="s">
        <v>147</v>
      </c>
      <c r="D2" s="4" t="s">
        <v>148</v>
      </c>
      <c r="E2" s="4" t="s">
        <v>149</v>
      </c>
      <c r="F2" s="4" t="s">
        <v>150</v>
      </c>
    </row>
    <row r="3" ht="17.25" spans="1:6">
      <c r="A3" s="5" t="s">
        <v>151</v>
      </c>
      <c r="B3" s="6" t="s">
        <v>82</v>
      </c>
      <c r="C3" s="7" t="s">
        <v>152</v>
      </c>
      <c r="D3" s="8" t="s">
        <v>153</v>
      </c>
      <c r="E3" s="8" t="s">
        <v>154</v>
      </c>
      <c r="F3" s="7">
        <v>0.96</v>
      </c>
    </row>
    <row r="4" ht="34.5" spans="1:6">
      <c r="A4" s="8"/>
      <c r="B4" s="7"/>
      <c r="C4" s="7" t="s">
        <v>155</v>
      </c>
      <c r="D4" s="8" t="s">
        <v>156</v>
      </c>
      <c r="E4" s="8" t="s">
        <v>157</v>
      </c>
      <c r="F4" s="7">
        <v>0.8</v>
      </c>
    </row>
    <row r="5" ht="27" spans="1:6">
      <c r="A5" s="8"/>
      <c r="B5" s="7" t="s">
        <v>84</v>
      </c>
      <c r="C5" s="7" t="s">
        <v>158</v>
      </c>
      <c r="D5" s="8" t="s">
        <v>159</v>
      </c>
      <c r="E5" s="8" t="s">
        <v>160</v>
      </c>
      <c r="F5" s="7">
        <v>0.98</v>
      </c>
    </row>
    <row r="6" spans="1:6">
      <c r="A6" s="8"/>
      <c r="B6" s="7"/>
      <c r="C6" s="7" t="s">
        <v>161</v>
      </c>
      <c r="D6" s="8" t="s">
        <v>159</v>
      </c>
      <c r="E6" s="8" t="s">
        <v>162</v>
      </c>
      <c r="F6" s="7">
        <v>0.9</v>
      </c>
    </row>
    <row r="7" spans="1:6">
      <c r="A7" s="8" t="s">
        <v>163</v>
      </c>
      <c r="B7" s="7" t="s">
        <v>86</v>
      </c>
      <c r="C7" s="7">
        <v>20</v>
      </c>
      <c r="D7" s="8" t="s">
        <v>164</v>
      </c>
      <c r="E7" s="8" t="s">
        <v>165</v>
      </c>
      <c r="F7" s="7">
        <v>0.92</v>
      </c>
    </row>
    <row r="8" spans="1:6">
      <c r="A8" s="8"/>
      <c r="B8" s="7" t="s">
        <v>88</v>
      </c>
      <c r="C8" s="7">
        <v>20</v>
      </c>
      <c r="D8" s="8" t="s">
        <v>164</v>
      </c>
      <c r="E8" s="8" t="s">
        <v>166</v>
      </c>
      <c r="F8" s="7">
        <v>0.5</v>
      </c>
    </row>
    <row r="9" spans="1:6">
      <c r="A9" s="8" t="s">
        <v>167</v>
      </c>
      <c r="B9" s="7" t="s">
        <v>90</v>
      </c>
      <c r="C9" s="7" t="s">
        <v>168</v>
      </c>
      <c r="D9" s="8" t="s">
        <v>169</v>
      </c>
      <c r="E9" s="8" t="s">
        <v>170</v>
      </c>
      <c r="F9" s="7" t="s">
        <v>168</v>
      </c>
    </row>
    <row r="10" spans="1:6">
      <c r="A10" s="8" t="s">
        <v>171</v>
      </c>
      <c r="B10" s="7" t="s">
        <v>92</v>
      </c>
      <c r="C10" s="7">
        <v>15</v>
      </c>
      <c r="D10" s="8" t="s">
        <v>172</v>
      </c>
      <c r="E10" s="8" t="s">
        <v>173</v>
      </c>
      <c r="F10" s="7">
        <v>0.92</v>
      </c>
    </row>
    <row r="11" ht="17.25" spans="1:6">
      <c r="A11" s="8" t="s">
        <v>174</v>
      </c>
      <c r="B11" s="7" t="s">
        <v>94</v>
      </c>
      <c r="C11" s="7">
        <v>15</v>
      </c>
      <c r="D11" s="8" t="s">
        <v>172</v>
      </c>
      <c r="E11" s="8" t="s">
        <v>175</v>
      </c>
      <c r="F11" s="7">
        <v>0.95</v>
      </c>
    </row>
    <row r="12" ht="17.25" spans="1:6">
      <c r="A12" s="8"/>
      <c r="B12" s="7" t="s">
        <v>96</v>
      </c>
      <c r="C12" s="7">
        <v>42</v>
      </c>
      <c r="D12" s="8" t="s">
        <v>172</v>
      </c>
      <c r="E12" s="8" t="s">
        <v>176</v>
      </c>
      <c r="F12" s="7">
        <v>0.38</v>
      </c>
    </row>
    <row r="13" ht="17.25" spans="1:6">
      <c r="A13" s="8"/>
      <c r="B13" s="7" t="s">
        <v>98</v>
      </c>
      <c r="C13" s="7">
        <v>30</v>
      </c>
      <c r="D13" s="8" t="s">
        <v>172</v>
      </c>
      <c r="E13" s="8" t="s">
        <v>177</v>
      </c>
      <c r="F13" s="7">
        <v>0.6</v>
      </c>
    </row>
    <row r="14" ht="17.25" spans="1:6">
      <c r="A14" s="8"/>
      <c r="B14" s="7" t="s">
        <v>100</v>
      </c>
      <c r="C14" s="7">
        <v>57</v>
      </c>
      <c r="D14" s="8" t="s">
        <v>172</v>
      </c>
      <c r="E14" s="8" t="s">
        <v>178</v>
      </c>
      <c r="F14" s="7">
        <v>0.57</v>
      </c>
    </row>
    <row r="15" ht="17.25" spans="1:6">
      <c r="A15" s="8"/>
      <c r="B15" s="7" t="s">
        <v>102</v>
      </c>
      <c r="C15" s="7">
        <v>45</v>
      </c>
      <c r="D15" s="8" t="s">
        <v>172</v>
      </c>
      <c r="E15" s="8" t="s">
        <v>179</v>
      </c>
      <c r="F15" s="7">
        <v>0.75</v>
      </c>
    </row>
    <row r="16" spans="1:6">
      <c r="A16" s="8" t="s">
        <v>180</v>
      </c>
      <c r="B16" s="7" t="s">
        <v>104</v>
      </c>
      <c r="C16" s="7" t="s">
        <v>168</v>
      </c>
      <c r="D16" s="8" t="s">
        <v>172</v>
      </c>
      <c r="E16" s="8" t="s">
        <v>181</v>
      </c>
      <c r="F16" s="7" t="s">
        <v>168</v>
      </c>
    </row>
    <row r="17" spans="1:6">
      <c r="A17" s="8" t="s">
        <v>182</v>
      </c>
      <c r="B17" s="7" t="s">
        <v>106</v>
      </c>
      <c r="C17" s="7">
        <v>31</v>
      </c>
      <c r="D17" s="8" t="s">
        <v>183</v>
      </c>
      <c r="E17" s="8" t="s">
        <v>184</v>
      </c>
      <c r="F17" s="7">
        <v>0.96</v>
      </c>
    </row>
    <row r="18" ht="17.25" spans="1:6">
      <c r="A18" s="8" t="s">
        <v>185</v>
      </c>
      <c r="B18" s="7" t="s">
        <v>108</v>
      </c>
      <c r="C18" s="7">
        <v>35</v>
      </c>
      <c r="D18" s="8" t="s">
        <v>186</v>
      </c>
      <c r="E18" s="8" t="s">
        <v>187</v>
      </c>
      <c r="F18" s="7">
        <v>0.92</v>
      </c>
    </row>
    <row r="19" spans="1:6">
      <c r="A19" s="8" t="s">
        <v>188</v>
      </c>
      <c r="B19" s="7" t="s">
        <v>110</v>
      </c>
      <c r="C19" s="7">
        <v>32</v>
      </c>
      <c r="D19" s="8" t="s">
        <v>186</v>
      </c>
      <c r="E19" s="8" t="s">
        <v>189</v>
      </c>
      <c r="F19" s="7">
        <v>0.91</v>
      </c>
    </row>
    <row r="20" ht="30.75" spans="1:6">
      <c r="A20" s="8" t="s">
        <v>190</v>
      </c>
      <c r="B20" s="7" t="s">
        <v>112</v>
      </c>
      <c r="C20" s="7">
        <v>69</v>
      </c>
      <c r="D20" s="8" t="s">
        <v>183</v>
      </c>
      <c r="E20" s="8" t="s">
        <v>191</v>
      </c>
      <c r="F20" s="7">
        <v>0.85</v>
      </c>
    </row>
    <row r="21" spans="1:6">
      <c r="A21" s="8" t="s">
        <v>192</v>
      </c>
      <c r="B21" s="7" t="s">
        <v>114</v>
      </c>
      <c r="C21" s="7" t="s">
        <v>168</v>
      </c>
      <c r="D21" s="8" t="s">
        <v>164</v>
      </c>
      <c r="E21" s="8" t="s">
        <v>193</v>
      </c>
      <c r="F21" s="7" t="s">
        <v>168</v>
      </c>
    </row>
    <row r="22" spans="1:6">
      <c r="A22" s="8" t="s">
        <v>194</v>
      </c>
      <c r="B22" s="7" t="s">
        <v>116</v>
      </c>
      <c r="C22" s="7">
        <v>33</v>
      </c>
      <c r="D22" s="8" t="s">
        <v>164</v>
      </c>
      <c r="E22" s="8" t="s">
        <v>195</v>
      </c>
      <c r="F22" s="7">
        <v>0.93</v>
      </c>
    </row>
    <row r="23" spans="1:6">
      <c r="A23" s="8" t="s">
        <v>196</v>
      </c>
      <c r="B23" s="7" t="s">
        <v>118</v>
      </c>
      <c r="C23" s="7">
        <v>15</v>
      </c>
      <c r="D23" s="8" t="s">
        <v>164</v>
      </c>
      <c r="E23" s="8" t="s">
        <v>197</v>
      </c>
      <c r="F23" s="7" t="s">
        <v>168</v>
      </c>
    </row>
    <row r="24" ht="15" spans="1:6">
      <c r="A24" s="9" t="s">
        <v>198</v>
      </c>
      <c r="B24" s="10" t="s">
        <v>120</v>
      </c>
      <c r="C24" s="10">
        <v>15</v>
      </c>
      <c r="D24" s="9" t="s">
        <v>164</v>
      </c>
      <c r="E24" s="9" t="s">
        <v>199</v>
      </c>
      <c r="F24" s="10">
        <v>0.99</v>
      </c>
    </row>
    <row r="25" ht="15"/>
  </sheetData>
  <mergeCells count="6">
    <mergeCell ref="A1:Y1"/>
    <mergeCell ref="A3:A6"/>
    <mergeCell ref="A7:A8"/>
    <mergeCell ref="A11:A15"/>
    <mergeCell ref="B3:B4"/>
    <mergeCell ref="B5:B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佛曰：二十二画</cp:lastModifiedBy>
  <dcterms:created xsi:type="dcterms:W3CDTF">2015-06-05T18:19:00Z</dcterms:created>
  <dcterms:modified xsi:type="dcterms:W3CDTF">2025-02-20T06:38:50Z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A7331B35FF9641B19320DAE11BFE41B2_12</vt:lpwstr>
  </property>
  <property fmtid="{D5CDD505-2E9C-101B-9397-08002B2CF9AE}" pid="3" name="KSOProductBuildVer">
    <vt:lpwstr>2052-12.1.0.19770</vt:lpwstr>
  </property>
</Properties>
</file>