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tente\Dropbox\phd\paper3\error_propagation\"/>
    </mc:Choice>
  </mc:AlternateContent>
  <bookViews>
    <workbookView xWindow="930" yWindow="0" windowWidth="16815" windowHeight="7155" activeTab="1"/>
  </bookViews>
  <sheets>
    <sheet name="error propagation equations" sheetId="3" r:id="rId1"/>
    <sheet name="uncertainty WFOV and Lw " sheetId="2" r:id="rId2"/>
    <sheet name="uncertainy on φ, L and x-y" sheetId="1" r:id="rId3"/>
  </sheets>
  <definedNames>
    <definedName name="_Ref483506865" localSheetId="0">'error propagation equations'!$F$7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L21" i="2"/>
  <c r="I21" i="2"/>
  <c r="A21" i="2"/>
  <c r="D25" i="1"/>
  <c r="C25" i="1"/>
  <c r="A15" i="1"/>
  <c r="K21" i="1"/>
  <c r="G17" i="1"/>
  <c r="E33" i="1"/>
  <c r="J12" i="1"/>
  <c r="J14" i="1"/>
  <c r="K20" i="1"/>
  <c r="C21" i="1"/>
  <c r="F15" i="2"/>
  <c r="D21" i="1" l="1"/>
  <c r="A25" i="1"/>
  <c r="B9" i="1"/>
  <c r="L15" i="2"/>
  <c r="I15" i="2"/>
  <c r="B33" i="1" l="1"/>
  <c r="A12" i="1" l="1"/>
  <c r="C6" i="2"/>
  <c r="C9" i="2"/>
  <c r="B9" i="2"/>
  <c r="A15" i="2" s="1"/>
  <c r="B12" i="1" l="1"/>
  <c r="L12" i="1" s="1"/>
  <c r="K19" i="1"/>
  <c r="B31" i="1" l="1"/>
  <c r="N12" i="1"/>
  <c r="K22" i="1" l="1"/>
  <c r="D40" i="1"/>
  <c r="E31" i="1"/>
  <c r="A17" i="1"/>
  <c r="D38" i="1" l="1"/>
</calcChain>
</file>

<file path=xl/comments1.xml><?xml version="1.0" encoding="utf-8"?>
<comments xmlns="http://schemas.openxmlformats.org/spreadsheetml/2006/main">
  <authors>
    <author>Bandini Giuseppe</author>
  </authors>
  <commentList>
    <comment ref="F7" authorId="0" shapeId="0">
      <text>
        <r>
          <rPr>
            <b/>
            <sz val="9"/>
            <color indexed="81"/>
            <rFont val="Tahoma"/>
            <family val="2"/>
          </rPr>
          <t>eq 2 is for the vertical dimension but is equivalent to eq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3" authorId="0" shapeId="0">
      <text>
        <r>
          <rPr>
            <b/>
            <sz val="9"/>
            <color indexed="81"/>
            <rFont val="Tahoma"/>
            <family val="2"/>
          </rPr>
          <t>northing (UTM coordinate)  of the sonar is equal to the northing (latitude) retrieved by the UAV-borne GNSS system plus the offset drone-sonar in the X direction</t>
        </r>
      </text>
    </comment>
    <comment ref="J43" authorId="0" shapeId="0">
      <text>
        <r>
          <rPr>
            <b/>
            <sz val="9"/>
            <color indexed="81"/>
            <rFont val="Tahoma"/>
            <family val="2"/>
          </rPr>
          <t>ΔGNSS_horiz is the UAV-borne GNSS uncertainty in horizontal position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Bandini Giuseppe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error in OD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very high value: worst case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We try to estimate error in LW (distance measure in metric units) for different  pix_w (distances measured in pixels)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focal length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</rPr>
          <t xml:space="preserve"> Cyber-shot DSC-RX100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9" authorId="0" shapeId="0">
      <text>
        <r>
          <rPr>
            <sz val="9"/>
            <color indexed="81"/>
            <rFont val="Tahoma"/>
            <family val="2"/>
          </rPr>
          <t xml:space="preserve">Sensor resolution (slightly higHer than image resolution)
Sensor resolution: 5505 x 3670 
Max. image resolution: 5472 x 3648
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</rPr>
          <t>error in WFOV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>error in computing Lw</t>
        </r>
      </text>
    </comment>
    <comment ref="I20" authorId="0" shapeId="0">
      <text>
        <r>
          <rPr>
            <b/>
            <sz val="9"/>
            <color indexed="81"/>
            <rFont val="Tahoma"/>
            <family val="2"/>
          </rPr>
          <t>error in computing Lw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</rPr>
          <t>error in computing Lw</t>
        </r>
      </text>
    </comment>
  </commentList>
</comments>
</file>

<file path=xl/comments3.xml><?xml version="1.0" encoding="utf-8"?>
<comments xmlns="http://schemas.openxmlformats.org/spreadsheetml/2006/main">
  <authors>
    <author>Bandini Giuseppe</author>
  </authors>
  <commentList>
    <comment ref="A8" authorId="0" shapeId="0">
      <text>
        <r>
          <rPr>
            <b/>
            <sz val="9"/>
            <color indexed="81"/>
            <rFont val="Tahoma"/>
            <family val="2"/>
          </rPr>
          <t>possible to try with different values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error percentage on Lh and Lw in coversion from pixel units into metric units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maximum error in Lh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>true value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>maximum computable phi including error sources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</rPr>
          <t>error in phi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</rPr>
          <t>measured beta (heading)</t>
        </r>
      </text>
    </comment>
    <comment ref="A24" authorId="0" shapeId="0">
      <text>
        <r>
          <rPr>
            <b/>
            <sz val="9"/>
            <color indexed="81"/>
            <rFont val="Tahoma"/>
            <family val="2"/>
          </rPr>
          <t>error in L</t>
        </r>
      </text>
    </comment>
    <comment ref="D37" authorId="0" shapeId="0">
      <text>
        <r>
          <rPr>
            <b/>
            <sz val="9"/>
            <color indexed="81"/>
            <rFont val="Tahoma"/>
            <family val="2"/>
          </rPr>
          <t>error in computing latitude of the sonar</t>
        </r>
      </text>
    </comment>
  </commentList>
</comments>
</file>

<file path=xl/sharedStrings.xml><?xml version="1.0" encoding="utf-8"?>
<sst xmlns="http://schemas.openxmlformats.org/spreadsheetml/2006/main" count="78" uniqueCount="62">
  <si>
    <t>degree</t>
  </si>
  <si>
    <t>rad</t>
  </si>
  <si>
    <t>grad</t>
  </si>
  <si>
    <t>OD [m]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</si>
  <si>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OD  [m]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</si>
  <si>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OD  [%]</t>
    </r>
  </si>
  <si>
    <t>F  [m]</t>
  </si>
  <si>
    <t>W sens  [m]</t>
  </si>
  <si>
    <t>H sens  [m]</t>
  </si>
  <si>
    <t>[m]</t>
  </si>
  <si>
    <t>pix_w</t>
  </si>
  <si>
    <t>Lh  [m]</t>
  </si>
  <si>
    <t>Lw  [m]</t>
  </si>
  <si>
    <t>L (max)  [m]</t>
  </si>
  <si>
    <t>Δ phi [rad]</t>
  </si>
  <si>
    <t>Δ phi [degree]</t>
  </si>
  <si>
    <t>Δ L [m]</t>
  </si>
  <si>
    <t>sin(90-alpha)</t>
  </si>
  <si>
    <t>cos(90-alpha)</t>
  </si>
  <si>
    <t>Generic formula</t>
  </si>
  <si>
    <t>error propagation</t>
  </si>
  <si>
    <r>
      <rPr>
        <sz val="11"/>
        <color theme="1"/>
        <rFont val="Calibri"/>
        <family val="2"/>
      </rPr>
      <t>Δα</t>
    </r>
    <r>
      <rPr>
        <sz val="11"/>
        <color theme="1"/>
        <rFont val="Calibri"/>
        <family val="2"/>
        <scheme val="minor"/>
      </rPr>
      <t>[grad]</t>
    </r>
  </si>
  <si>
    <r>
      <t xml:space="preserve">  </t>
    </r>
    <r>
      <rPr>
        <sz val="11"/>
        <color theme="1"/>
        <rFont val="Calibri"/>
        <family val="2"/>
      </rPr>
      <t>α</t>
    </r>
    <r>
      <rPr>
        <sz val="11"/>
        <color theme="1"/>
        <rFont val="Calibri"/>
        <family val="2"/>
        <scheme val="minor"/>
      </rPr>
      <t xml:space="preserve"> [rad]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</si>
  <si>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x  [m]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</si>
  <si>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y  [m]</t>
    </r>
  </si>
  <si>
    <t>Absolute sonar coordinates</t>
  </si>
  <si>
    <t>L (offset between camera and sonar on the horizontal plane)</t>
  </si>
  <si>
    <t>Lh and Lw error (%)</t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</si>
  <si>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 xml:space="preserve"> Lh [m]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</si>
  <si>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Lw [m]</t>
    </r>
  </si>
  <si>
    <r>
      <rPr>
        <sz val="11"/>
        <color theme="1"/>
        <rFont val="Calibri"/>
        <family val="2"/>
      </rPr>
      <t>Δα</t>
    </r>
    <r>
      <rPr>
        <sz val="11"/>
        <color theme="1"/>
        <rFont val="Calibri"/>
        <family val="2"/>
        <scheme val="minor"/>
      </rPr>
      <t xml:space="preserve"> [rad]</t>
    </r>
  </si>
  <si>
    <t>Δ(WFOV)=Wsens*Δ(OD)/F</t>
  </si>
  <si>
    <t>n_pix_w</t>
  </si>
  <si>
    <r>
      <t>Δ(Lw)=(pix_w/n_pix_w)*</t>
    </r>
    <r>
      <rPr>
        <sz val="11"/>
        <color theme="1"/>
        <rFont val="Calibri"/>
        <family val="2"/>
      </rPr>
      <t>Δ(WFOV)</t>
    </r>
  </si>
  <si>
    <t>maximum error</t>
  </si>
  <si>
    <t>y [m]</t>
  </si>
  <si>
    <t>x [m]</t>
  </si>
  <si>
    <t>small error due to OD but Lw and Lh have 3% uncertainty due to uncorrected lens distorsion, focus  and focal length not equal to image distance (distance between lens and image plane)</t>
  </si>
  <si>
    <t>Formula</t>
  </si>
  <si>
    <t>eq.</t>
  </si>
  <si>
    <t>Δf is the maximum error on the function f</t>
  </si>
  <si>
    <r>
      <rPr>
        <sz val="11"/>
        <color theme="1"/>
        <rFont val="Calibri"/>
        <family val="2"/>
      </rPr>
      <t>Δ northing</t>
    </r>
    <r>
      <rPr>
        <sz val="11"/>
        <color theme="1"/>
        <rFont val="Calibri"/>
        <family val="2"/>
        <scheme val="minor"/>
      </rPr>
      <t xml:space="preserve"> position sonar  [m]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</si>
  <si>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 xml:space="preserve"> easting [m]</t>
    </r>
  </si>
  <si>
    <t>ΔNorthing=ΔGNSS_horiz+Δy</t>
  </si>
  <si>
    <t>ΔEasting=ΔGNSS_horiz+Δx</t>
  </si>
  <si>
    <t>Northing_sonar=GNSS_northing+y</t>
  </si>
  <si>
    <t>Easting_sonar=GNSS_easting+x</t>
  </si>
  <si>
    <t>EX2</t>
  </si>
  <si>
    <t>EX 3</t>
  </si>
  <si>
    <t>exAMPLE 1</t>
  </si>
  <si>
    <r>
      <rPr>
        <sz val="11"/>
        <color theme="1"/>
        <rFont val="Calibri"/>
        <family val="2"/>
      </rPr>
      <t>β</t>
    </r>
    <r>
      <rPr>
        <sz val="11"/>
        <color theme="1"/>
        <rFont val="GreekC"/>
      </rPr>
      <t xml:space="preserve"> [</t>
    </r>
    <r>
      <rPr>
        <sz val="11"/>
        <color theme="1"/>
        <rFont val="Gadugi"/>
        <family val="2"/>
      </rPr>
      <t>rad</t>
    </r>
    <r>
      <rPr>
        <sz val="11"/>
        <color theme="1"/>
        <rFont val="GreekC"/>
      </rPr>
      <t>]</t>
    </r>
  </si>
  <si>
    <r>
      <rPr>
        <sz val="11"/>
        <color theme="1"/>
        <rFont val="Calibri"/>
        <family val="2"/>
      </rPr>
      <t>Δβ</t>
    </r>
    <r>
      <rPr>
        <sz val="11"/>
        <color theme="1"/>
        <rFont val="Calibri"/>
        <family val="2"/>
        <scheme val="minor"/>
      </rPr>
      <t xml:space="preserve"> [rad]</t>
    </r>
  </si>
  <si>
    <r>
      <rPr>
        <sz val="11"/>
        <color theme="1"/>
        <rFont val="Calibri"/>
        <family val="2"/>
      </rPr>
      <t>Δβ</t>
    </r>
    <r>
      <rPr>
        <sz val="11"/>
        <color theme="1"/>
        <rFont val="Calibri"/>
        <family val="2"/>
        <scheme val="minor"/>
      </rPr>
      <t>[grad]</t>
    </r>
  </si>
  <si>
    <r>
      <rPr>
        <sz val="11"/>
        <color theme="1"/>
        <rFont val="GreekC"/>
      </rPr>
      <t>φ=</t>
    </r>
    <r>
      <rPr>
        <sz val="11"/>
        <color theme="1"/>
        <rFont val="Calibri"/>
        <family val="2"/>
      </rPr>
      <t>a</t>
    </r>
    <r>
      <rPr>
        <sz val="11"/>
        <color theme="1"/>
        <rFont val="Calibri"/>
        <family val="2"/>
        <scheme val="minor"/>
      </rPr>
      <t xml:space="preserve">rctg(Lw/Lh) </t>
    </r>
  </si>
  <si>
    <t>max φ</t>
  </si>
  <si>
    <t>Δ  sin(90-  α)</t>
  </si>
  <si>
    <t>Δ cos(90-  α)</t>
  </si>
  <si>
    <t>min φ</t>
  </si>
  <si>
    <r>
      <t>Δx</t>
    </r>
    <r>
      <rPr>
        <sz val="8"/>
        <color theme="1"/>
        <rFont val="Calibri"/>
        <family val="2"/>
      </rPr>
      <t>i</t>
    </r>
    <r>
      <rPr>
        <sz val="11"/>
        <color theme="1"/>
        <rFont val="Calibri"/>
        <family val="2"/>
      </rPr>
      <t xml:space="preserve"> is the error on the variable x</t>
    </r>
    <r>
      <rPr>
        <sz val="9"/>
        <color theme="1"/>
        <rFont val="Calibri"/>
        <family val="2"/>
      </rPr>
      <t>i</t>
    </r>
    <r>
      <rPr>
        <sz val="11"/>
        <color theme="1"/>
        <rFont val="Calibri"/>
        <family val="2"/>
      </rPr>
      <t xml:space="preserve"> of the function f</t>
    </r>
  </si>
  <si>
    <r>
      <t>N is the number of variables (x</t>
    </r>
    <r>
      <rPr>
        <sz val="8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 of f</t>
    </r>
  </si>
  <si>
    <t>ΔGNSS_horiz (horizontal accuracy GNSS system)</t>
  </si>
  <si>
    <t>maximum Error estimation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</si>
</sst>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GreekC"/>
    </font>
    <font>
      <sz val="11"/>
      <color theme="1"/>
      <name val="Gadugi"/>
      <family val="2"/>
    </font>
    <font>
      <i/>
      <sz val="12"/>
      <color rgb="FF1F497D"/>
      <name val="Times New Roman"/>
      <family val="1"/>
    </font>
    <font>
      <sz val="11"/>
      <color theme="1"/>
      <name val="Arial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1" xfId="0" applyFill="1" applyBorder="1"/>
    <xf numFmtId="0" fontId="2" fillId="0" borderId="0" xfId="0" applyFont="1"/>
    <xf numFmtId="0" fontId="0" fillId="3" borderId="1" xfId="0" applyFill="1" applyBorder="1"/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center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1" fillId="2" borderId="0" xfId="0" applyFont="1" applyFill="1" applyBorder="1"/>
    <xf numFmtId="0" fontId="1" fillId="2" borderId="1" xfId="0" applyFont="1" applyFill="1" applyBorder="1"/>
    <xf numFmtId="0" fontId="0" fillId="0" borderId="5" xfId="0" applyFill="1" applyBorder="1"/>
    <xf numFmtId="0" fontId="0" fillId="0" borderId="0" xfId="0" applyFill="1" applyBorder="1"/>
    <xf numFmtId="0" fontId="6" fillId="0" borderId="0" xfId="0" applyFont="1" applyFill="1" applyBorder="1"/>
    <xf numFmtId="0" fontId="2" fillId="0" borderId="0" xfId="0" applyFont="1" applyBorder="1"/>
    <xf numFmtId="0" fontId="0" fillId="3" borderId="6" xfId="0" applyFill="1" applyBorder="1"/>
    <xf numFmtId="0" fontId="0" fillId="0" borderId="7" xfId="0" applyBorder="1"/>
    <xf numFmtId="0" fontId="0" fillId="0" borderId="8" xfId="0" applyBorder="1"/>
    <xf numFmtId="0" fontId="0" fillId="4" borderId="2" xfId="0" applyFill="1" applyBorder="1"/>
    <xf numFmtId="0" fontId="0" fillId="4" borderId="3" xfId="0" applyFill="1" applyBorder="1"/>
    <xf numFmtId="0" fontId="0" fillId="4" borderId="5" xfId="0" applyFill="1" applyBorder="1"/>
    <xf numFmtId="0" fontId="0" fillId="4" borderId="0" xfId="0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2" xfId="0" applyFill="1" applyBorder="1"/>
    <xf numFmtId="0" fontId="0" fillId="0" borderId="4" xfId="0" applyFill="1" applyBorder="1"/>
    <xf numFmtId="0" fontId="0" fillId="0" borderId="4" xfId="0" applyBorder="1"/>
    <xf numFmtId="0" fontId="0" fillId="0" borderId="6" xfId="0" applyBorder="1"/>
    <xf numFmtId="0" fontId="0" fillId="0" borderId="6" xfId="0" applyFill="1" applyBorder="1"/>
    <xf numFmtId="0" fontId="0" fillId="0" borderId="8" xfId="0" applyFill="1" applyBorder="1"/>
    <xf numFmtId="0" fontId="9" fillId="0" borderId="0" xfId="0" applyFont="1"/>
    <xf numFmtId="0" fontId="0" fillId="0" borderId="12" xfId="0" applyBorder="1"/>
    <xf numFmtId="0" fontId="0" fillId="0" borderId="13" xfId="0" applyBorder="1"/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png"/><Relationship Id="rId13" Type="http://schemas.openxmlformats.org/officeDocument/2006/relationships/image" Target="../media/image4.png"/><Relationship Id="rId3" Type="http://schemas.openxmlformats.org/officeDocument/2006/relationships/image" Target="../media/image7.png"/><Relationship Id="rId7" Type="http://schemas.openxmlformats.org/officeDocument/2006/relationships/image" Target="../media/image20.png"/><Relationship Id="rId12" Type="http://schemas.openxmlformats.org/officeDocument/2006/relationships/image" Target="../media/image12.png"/><Relationship Id="rId2" Type="http://schemas.openxmlformats.org/officeDocument/2006/relationships/image" Target="../media/image5.png"/><Relationship Id="rId1" Type="http://schemas.openxmlformats.org/officeDocument/2006/relationships/image" Target="../media/image6.png"/><Relationship Id="rId6" Type="http://schemas.openxmlformats.org/officeDocument/2006/relationships/image" Target="../media/image10.png"/><Relationship Id="rId11" Type="http://schemas.openxmlformats.org/officeDocument/2006/relationships/image" Target="../media/image11.png"/><Relationship Id="rId5" Type="http://schemas.openxmlformats.org/officeDocument/2006/relationships/image" Target="../media/image2.png"/><Relationship Id="rId10" Type="http://schemas.openxmlformats.org/officeDocument/2006/relationships/image" Target="../media/image8.png"/><Relationship Id="rId4" Type="http://schemas.openxmlformats.org/officeDocument/2006/relationships/image" Target="../media/image19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6</xdr:row>
      <xdr:rowOff>152400</xdr:rowOff>
    </xdr:from>
    <xdr:to>
      <xdr:col>3</xdr:col>
      <xdr:colOff>476250</xdr:colOff>
      <xdr:row>8</xdr:row>
      <xdr:rowOff>133350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342900"/>
          <a:ext cx="11715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352425</xdr:colOff>
      <xdr:row>0</xdr:row>
      <xdr:rowOff>0</xdr:rowOff>
    </xdr:from>
    <xdr:to>
      <xdr:col>7</xdr:col>
      <xdr:colOff>38100</xdr:colOff>
      <xdr:row>2</xdr:row>
      <xdr:rowOff>104775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0"/>
          <a:ext cx="9048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3</xdr:col>
      <xdr:colOff>561975</xdr:colOff>
      <xdr:row>14</xdr:row>
      <xdr:rowOff>19050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86000"/>
          <a:ext cx="11715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18</xdr:row>
      <xdr:rowOff>171450</xdr:rowOff>
    </xdr:from>
    <xdr:to>
      <xdr:col>3</xdr:col>
      <xdr:colOff>295275</xdr:colOff>
      <xdr:row>20</xdr:row>
      <xdr:rowOff>57150</xdr:rowOff>
    </xdr:to>
    <xdr:pic>
      <xdr:nvPicPr>
        <xdr:cNvPr id="5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600450"/>
          <a:ext cx="904875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57150</xdr:colOff>
      <xdr:row>18</xdr:row>
      <xdr:rowOff>28575</xdr:rowOff>
    </xdr:from>
    <xdr:to>
      <xdr:col>13</xdr:col>
      <xdr:colOff>247650</xdr:colOff>
      <xdr:row>21</xdr:row>
      <xdr:rowOff>38100</xdr:rowOff>
    </xdr:to>
    <xdr:pic>
      <xdr:nvPicPr>
        <xdr:cNvPr id="6" name="Immagin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3457575"/>
          <a:ext cx="262890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38100</xdr:colOff>
      <xdr:row>24</xdr:row>
      <xdr:rowOff>171450</xdr:rowOff>
    </xdr:from>
    <xdr:to>
      <xdr:col>3</xdr:col>
      <xdr:colOff>161925</xdr:colOff>
      <xdr:row>26</xdr:row>
      <xdr:rowOff>152400</xdr:rowOff>
    </xdr:to>
    <xdr:pic>
      <xdr:nvPicPr>
        <xdr:cNvPr id="7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4743450"/>
          <a:ext cx="7334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29</xdr:row>
      <xdr:rowOff>0</xdr:rowOff>
    </xdr:from>
    <xdr:to>
      <xdr:col>2</xdr:col>
      <xdr:colOff>590550</xdr:colOff>
      <xdr:row>30</xdr:row>
      <xdr:rowOff>28575</xdr:rowOff>
    </xdr:to>
    <xdr:pic>
      <xdr:nvPicPr>
        <xdr:cNvPr id="8" name="Immagin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334000"/>
          <a:ext cx="5905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33</xdr:row>
      <xdr:rowOff>0</xdr:rowOff>
    </xdr:from>
    <xdr:to>
      <xdr:col>3</xdr:col>
      <xdr:colOff>438150</xdr:colOff>
      <xdr:row>34</xdr:row>
      <xdr:rowOff>28575</xdr:rowOff>
    </xdr:to>
    <xdr:pic>
      <xdr:nvPicPr>
        <xdr:cNvPr id="9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096000"/>
          <a:ext cx="10477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37</xdr:row>
      <xdr:rowOff>0</xdr:rowOff>
    </xdr:from>
    <xdr:to>
      <xdr:col>3</xdr:col>
      <xdr:colOff>419100</xdr:colOff>
      <xdr:row>38</xdr:row>
      <xdr:rowOff>28575</xdr:rowOff>
    </xdr:to>
    <xdr:pic>
      <xdr:nvPicPr>
        <xdr:cNvPr id="10" name="Immagin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858000"/>
          <a:ext cx="10287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76200</xdr:colOff>
      <xdr:row>24</xdr:row>
      <xdr:rowOff>85725</xdr:rowOff>
    </xdr:from>
    <xdr:to>
      <xdr:col>11</xdr:col>
      <xdr:colOff>466725</xdr:colOff>
      <xdr:row>26</xdr:row>
      <xdr:rowOff>66675</xdr:rowOff>
    </xdr:to>
    <xdr:pic>
      <xdr:nvPicPr>
        <xdr:cNvPr id="11" name="Immagine 1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4657725"/>
          <a:ext cx="16097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514350</xdr:colOff>
      <xdr:row>36</xdr:row>
      <xdr:rowOff>161925</xdr:rowOff>
    </xdr:from>
    <xdr:to>
      <xdr:col>18</xdr:col>
      <xdr:colOff>476250</xdr:colOff>
      <xdr:row>37</xdr:row>
      <xdr:rowOff>152400</xdr:rowOff>
    </xdr:to>
    <xdr:pic>
      <xdr:nvPicPr>
        <xdr:cNvPr id="14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0" y="7058025"/>
          <a:ext cx="24003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0</xdr:colOff>
      <xdr:row>33</xdr:row>
      <xdr:rowOff>0</xdr:rowOff>
    </xdr:from>
    <xdr:to>
      <xdr:col>18</xdr:col>
      <xdr:colOff>600075</xdr:colOff>
      <xdr:row>33</xdr:row>
      <xdr:rowOff>180975</xdr:rowOff>
    </xdr:to>
    <xdr:pic>
      <xdr:nvPicPr>
        <xdr:cNvPr id="15" name="Immagine 1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6324600"/>
          <a:ext cx="2428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7</xdr:row>
      <xdr:rowOff>0</xdr:rowOff>
    </xdr:from>
    <xdr:to>
      <xdr:col>11</xdr:col>
      <xdr:colOff>419100</xdr:colOff>
      <xdr:row>8</xdr:row>
      <xdr:rowOff>142875</xdr:rowOff>
    </xdr:to>
    <xdr:pic>
      <xdr:nvPicPr>
        <xdr:cNvPr id="16" name="Immagine 15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333500"/>
          <a:ext cx="16383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66675</xdr:colOff>
      <xdr:row>11</xdr:row>
      <xdr:rowOff>57150</xdr:rowOff>
    </xdr:from>
    <xdr:to>
      <xdr:col>11</xdr:col>
      <xdr:colOff>428625</xdr:colOff>
      <xdr:row>13</xdr:row>
      <xdr:rowOff>38100</xdr:rowOff>
    </xdr:to>
    <xdr:pic>
      <xdr:nvPicPr>
        <xdr:cNvPr id="17" name="Immagine 1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2152650"/>
          <a:ext cx="15811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37</xdr:row>
      <xdr:rowOff>0</xdr:rowOff>
    </xdr:from>
    <xdr:to>
      <xdr:col>13</xdr:col>
      <xdr:colOff>390525</xdr:colOff>
      <xdr:row>38</xdr:row>
      <xdr:rowOff>28575</xdr:rowOff>
    </xdr:to>
    <xdr:pic>
      <xdr:nvPicPr>
        <xdr:cNvPr id="18" name="Immagine 17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7086600"/>
          <a:ext cx="28289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85725</xdr:colOff>
      <xdr:row>33</xdr:row>
      <xdr:rowOff>76200</xdr:rowOff>
    </xdr:from>
    <xdr:to>
      <xdr:col>13</xdr:col>
      <xdr:colOff>504825</xdr:colOff>
      <xdr:row>34</xdr:row>
      <xdr:rowOff>104775</xdr:rowOff>
    </xdr:to>
    <xdr:pic>
      <xdr:nvPicPr>
        <xdr:cNvPr id="19" name="Immagine 1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6400800"/>
          <a:ext cx="28575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29</xdr:row>
      <xdr:rowOff>0</xdr:rowOff>
    </xdr:from>
    <xdr:to>
      <xdr:col>10</xdr:col>
      <xdr:colOff>266700</xdr:colOff>
      <xdr:row>29</xdr:row>
      <xdr:rowOff>180975</xdr:rowOff>
    </xdr:to>
    <xdr:pic>
      <xdr:nvPicPr>
        <xdr:cNvPr id="21" name="Immagine 20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5524500"/>
          <a:ext cx="8763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161925</xdr:rowOff>
    </xdr:from>
    <xdr:to>
      <xdr:col>1</xdr:col>
      <xdr:colOff>561975</xdr:colOff>
      <xdr:row>13</xdr:row>
      <xdr:rowOff>142875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5425"/>
          <a:ext cx="11715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28575</xdr:colOff>
      <xdr:row>10</xdr:row>
      <xdr:rowOff>104775</xdr:rowOff>
    </xdr:from>
    <xdr:to>
      <xdr:col>6</xdr:col>
      <xdr:colOff>590550</xdr:colOff>
      <xdr:row>12</xdr:row>
      <xdr:rowOff>123825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1247775"/>
          <a:ext cx="11715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14</xdr:row>
      <xdr:rowOff>0</xdr:rowOff>
    </xdr:from>
    <xdr:ext cx="914400" cy="200025"/>
    <xdr:pic>
      <xdr:nvPicPr>
        <xdr:cNvPr id="10" name="Immagin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0</xdr:colOff>
      <xdr:row>14</xdr:row>
      <xdr:rowOff>0</xdr:rowOff>
    </xdr:from>
    <xdr:ext cx="914400" cy="200025"/>
    <xdr:pic>
      <xdr:nvPicPr>
        <xdr:cNvPr id="12" name="Immagine 1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6</xdr:col>
      <xdr:colOff>0</xdr:colOff>
      <xdr:row>20</xdr:row>
      <xdr:rowOff>0</xdr:rowOff>
    </xdr:from>
    <xdr:to>
      <xdr:col>6</xdr:col>
      <xdr:colOff>914400</xdr:colOff>
      <xdr:row>21</xdr:row>
      <xdr:rowOff>9525</xdr:rowOff>
    </xdr:to>
    <xdr:pic>
      <xdr:nvPicPr>
        <xdr:cNvPr id="13" name="Immagine 1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9</xdr:col>
      <xdr:colOff>0</xdr:colOff>
      <xdr:row>14</xdr:row>
      <xdr:rowOff>0</xdr:rowOff>
    </xdr:from>
    <xdr:ext cx="914400" cy="200025"/>
    <xdr:pic>
      <xdr:nvPicPr>
        <xdr:cNvPr id="14" name="Immagine 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5" y="1905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0</xdr:colOff>
      <xdr:row>20</xdr:row>
      <xdr:rowOff>0</xdr:rowOff>
    </xdr:from>
    <xdr:ext cx="914400" cy="200025"/>
    <xdr:pic>
      <xdr:nvPicPr>
        <xdr:cNvPr id="15" name="Immagine 1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5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0</xdr:colOff>
      <xdr:row>20</xdr:row>
      <xdr:rowOff>0</xdr:rowOff>
    </xdr:from>
    <xdr:ext cx="914400" cy="200025"/>
    <xdr:pic>
      <xdr:nvPicPr>
        <xdr:cNvPr id="16" name="Immagine 1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3048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0</xdr:colOff>
      <xdr:row>14</xdr:row>
      <xdr:rowOff>0</xdr:rowOff>
    </xdr:from>
    <xdr:ext cx="914400" cy="200025"/>
    <xdr:pic>
      <xdr:nvPicPr>
        <xdr:cNvPr id="17" name="Immagine 1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1905000"/>
          <a:ext cx="9144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7</xdr:col>
      <xdr:colOff>600075</xdr:colOff>
      <xdr:row>11</xdr:row>
      <xdr:rowOff>114300</xdr:rowOff>
    </xdr:from>
    <xdr:to>
      <xdr:col>9</xdr:col>
      <xdr:colOff>552450</xdr:colOff>
      <xdr:row>13</xdr:row>
      <xdr:rowOff>133350</xdr:rowOff>
    </xdr:to>
    <xdr:pic>
      <xdr:nvPicPr>
        <xdr:cNvPr id="18" name="Immagine 1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1447800"/>
          <a:ext cx="11715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1124269</xdr:colOff>
      <xdr:row>10</xdr:row>
      <xdr:rowOff>144780</xdr:rowOff>
    </xdr:from>
    <xdr:to>
      <xdr:col>13</xdr:col>
      <xdr:colOff>1</xdr:colOff>
      <xdr:row>13</xdr:row>
      <xdr:rowOff>53340</xdr:rowOff>
    </xdr:to>
    <xdr:pic>
      <xdr:nvPicPr>
        <xdr:cNvPr id="19" name="Immagine 1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63369" y="1973580"/>
          <a:ext cx="1329372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76200</xdr:colOff>
      <xdr:row>0</xdr:row>
      <xdr:rowOff>9525</xdr:rowOff>
    </xdr:from>
    <xdr:to>
      <xdr:col>4</xdr:col>
      <xdr:colOff>371475</xdr:colOff>
      <xdr:row>2</xdr:row>
      <xdr:rowOff>114300</xdr:rowOff>
    </xdr:to>
    <xdr:pic>
      <xdr:nvPicPr>
        <xdr:cNvPr id="20" name="Immagine 1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9525"/>
          <a:ext cx="9048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12</xdr:row>
      <xdr:rowOff>152400</xdr:rowOff>
    </xdr:from>
    <xdr:to>
      <xdr:col>1</xdr:col>
      <xdr:colOff>1152525</xdr:colOff>
      <xdr:row>13</xdr:row>
      <xdr:rowOff>323850</xdr:rowOff>
    </xdr:to>
    <xdr:pic>
      <xdr:nvPicPr>
        <xdr:cNvPr id="9" name="Immagin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143000"/>
          <a:ext cx="7334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114300</xdr:colOff>
      <xdr:row>22</xdr:row>
      <xdr:rowOff>171450</xdr:rowOff>
    </xdr:from>
    <xdr:to>
      <xdr:col>1</xdr:col>
      <xdr:colOff>2743200</xdr:colOff>
      <xdr:row>25</xdr:row>
      <xdr:rowOff>104775</xdr:rowOff>
    </xdr:to>
    <xdr:pic>
      <xdr:nvPicPr>
        <xdr:cNvPr id="17" name="Immagine 1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4838700"/>
          <a:ext cx="262890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523875</xdr:colOff>
      <xdr:row>14</xdr:row>
      <xdr:rowOff>33337</xdr:rowOff>
    </xdr:from>
    <xdr:ext cx="65" cy="172227"/>
    <xdr:sp macro="" textlink="">
      <xdr:nvSpPr>
        <xdr:cNvPr id="20" name="CasellaDiTesto 19"/>
        <xdr:cNvSpPr txBox="1"/>
      </xdr:nvSpPr>
      <xdr:spPr>
        <a:xfrm>
          <a:off x="5943600" y="16811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  <xdr:twoCellAnchor>
    <xdr:from>
      <xdr:col>5</xdr:col>
      <xdr:colOff>0</xdr:colOff>
      <xdr:row>14</xdr:row>
      <xdr:rowOff>0</xdr:rowOff>
    </xdr:from>
    <xdr:to>
      <xdr:col>5</xdr:col>
      <xdr:colOff>590550</xdr:colOff>
      <xdr:row>15</xdr:row>
      <xdr:rowOff>28575</xdr:rowOff>
    </xdr:to>
    <xdr:pic>
      <xdr:nvPicPr>
        <xdr:cNvPr id="22" name="Immagine 2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8925" y="1647825"/>
          <a:ext cx="5905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714375</xdr:colOff>
      <xdr:row>13</xdr:row>
      <xdr:rowOff>171450</xdr:rowOff>
    </xdr:from>
    <xdr:to>
      <xdr:col>1</xdr:col>
      <xdr:colOff>942975</xdr:colOff>
      <xdr:row>14</xdr:row>
      <xdr:rowOff>57150</xdr:rowOff>
    </xdr:to>
    <xdr:cxnSp macro="">
      <xdr:nvCxnSpPr>
        <xdr:cNvPr id="23" name="Connettore 2 22"/>
        <xdr:cNvCxnSpPr/>
      </xdr:nvCxnSpPr>
      <xdr:spPr>
        <a:xfrm>
          <a:off x="1657350" y="2305050"/>
          <a:ext cx="228600" cy="3524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762000</xdr:colOff>
      <xdr:row>16</xdr:row>
      <xdr:rowOff>0</xdr:rowOff>
    </xdr:from>
    <xdr:to>
      <xdr:col>1</xdr:col>
      <xdr:colOff>1095376</xdr:colOff>
      <xdr:row>17</xdr:row>
      <xdr:rowOff>161925</xdr:rowOff>
    </xdr:to>
    <xdr:cxnSp macro="">
      <xdr:nvCxnSpPr>
        <xdr:cNvPr id="29" name="Connettore 2 28"/>
        <xdr:cNvCxnSpPr/>
      </xdr:nvCxnSpPr>
      <xdr:spPr>
        <a:xfrm flipH="1">
          <a:off x="2533650" y="3333750"/>
          <a:ext cx="333376" cy="3524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1076325</xdr:colOff>
      <xdr:row>13</xdr:row>
      <xdr:rowOff>246159</xdr:rowOff>
    </xdr:from>
    <xdr:to>
      <xdr:col>1</xdr:col>
      <xdr:colOff>2571377</xdr:colOff>
      <xdr:row>15</xdr:row>
      <xdr:rowOff>57033</xdr:rowOff>
    </xdr:to>
    <xdr:pic>
      <xdr:nvPicPr>
        <xdr:cNvPr id="25" name="Immagine 2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47975" y="2760759"/>
          <a:ext cx="1495052" cy="468099"/>
        </a:xfrm>
        <a:prstGeom prst="rect">
          <a:avLst/>
        </a:prstGeom>
      </xdr:spPr>
    </xdr:pic>
    <xdr:clientData/>
  </xdr:twoCellAnchor>
  <xdr:twoCellAnchor>
    <xdr:from>
      <xdr:col>2</xdr:col>
      <xdr:colOff>76200</xdr:colOff>
      <xdr:row>24</xdr:row>
      <xdr:rowOff>28575</xdr:rowOff>
    </xdr:from>
    <xdr:to>
      <xdr:col>2</xdr:col>
      <xdr:colOff>447675</xdr:colOff>
      <xdr:row>26</xdr:row>
      <xdr:rowOff>57150</xdr:rowOff>
    </xdr:to>
    <xdr:cxnSp macro="">
      <xdr:nvCxnSpPr>
        <xdr:cNvPr id="1060" name="Connettore 2 1059"/>
        <xdr:cNvCxnSpPr/>
      </xdr:nvCxnSpPr>
      <xdr:spPr>
        <a:xfrm flipV="1">
          <a:off x="5114925" y="4972050"/>
          <a:ext cx="371475" cy="4095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24</xdr:row>
      <xdr:rowOff>57150</xdr:rowOff>
    </xdr:from>
    <xdr:to>
      <xdr:col>4</xdr:col>
      <xdr:colOff>590550</xdr:colOff>
      <xdr:row>25</xdr:row>
      <xdr:rowOff>152401</xdr:rowOff>
    </xdr:to>
    <xdr:cxnSp macro="">
      <xdr:nvCxnSpPr>
        <xdr:cNvPr id="1062" name="Connettore 2 1061"/>
        <xdr:cNvCxnSpPr/>
      </xdr:nvCxnSpPr>
      <xdr:spPr>
        <a:xfrm flipH="1" flipV="1">
          <a:off x="6877050" y="5000625"/>
          <a:ext cx="571500" cy="28575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1028700</xdr:colOff>
      <xdr:row>3</xdr:row>
      <xdr:rowOff>104775</xdr:rowOff>
    </xdr:to>
    <xdr:pic>
      <xdr:nvPicPr>
        <xdr:cNvPr id="55" name="Immagine 5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650" y="190500"/>
          <a:ext cx="102870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1619250</xdr:colOff>
      <xdr:row>18</xdr:row>
      <xdr:rowOff>142875</xdr:rowOff>
    </xdr:from>
    <xdr:to>
      <xdr:col>1</xdr:col>
      <xdr:colOff>1457325</xdr:colOff>
      <xdr:row>20</xdr:row>
      <xdr:rowOff>123825</xdr:rowOff>
    </xdr:to>
    <xdr:pic>
      <xdr:nvPicPr>
        <xdr:cNvPr id="56" name="Immagine 5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3857625"/>
          <a:ext cx="16097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30</xdr:row>
      <xdr:rowOff>0</xdr:rowOff>
    </xdr:from>
    <xdr:to>
      <xdr:col>11</xdr:col>
      <xdr:colOff>561975</xdr:colOff>
      <xdr:row>31</xdr:row>
      <xdr:rowOff>28575</xdr:rowOff>
    </xdr:to>
    <xdr:pic>
      <xdr:nvPicPr>
        <xdr:cNvPr id="58" name="Immagine 5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3575" y="6267450"/>
          <a:ext cx="2743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32</xdr:row>
      <xdr:rowOff>0</xdr:rowOff>
    </xdr:from>
    <xdr:to>
      <xdr:col>11</xdr:col>
      <xdr:colOff>590550</xdr:colOff>
      <xdr:row>33</xdr:row>
      <xdr:rowOff>28575</xdr:rowOff>
    </xdr:to>
    <xdr:pic>
      <xdr:nvPicPr>
        <xdr:cNvPr id="59" name="Immagine 5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53575" y="6648450"/>
          <a:ext cx="27717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1028700</xdr:colOff>
      <xdr:row>31</xdr:row>
      <xdr:rowOff>28575</xdr:rowOff>
    </xdr:to>
    <xdr:pic>
      <xdr:nvPicPr>
        <xdr:cNvPr id="63" name="Immagine 6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67450"/>
          <a:ext cx="10287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1047750</xdr:colOff>
      <xdr:row>33</xdr:row>
      <xdr:rowOff>28575</xdr:rowOff>
    </xdr:to>
    <xdr:pic>
      <xdr:nvPicPr>
        <xdr:cNvPr id="64" name="Immagine 63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48450"/>
          <a:ext cx="104775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2085975</xdr:colOff>
      <xdr:row>26</xdr:row>
      <xdr:rowOff>57150</xdr:rowOff>
    </xdr:from>
    <xdr:to>
      <xdr:col>3</xdr:col>
      <xdr:colOff>9525</xdr:colOff>
      <xdr:row>27</xdr:row>
      <xdr:rowOff>47625</xdr:rowOff>
    </xdr:to>
    <xdr:pic>
      <xdr:nvPicPr>
        <xdr:cNvPr id="65" name="Immagine 6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5562600"/>
          <a:ext cx="24003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514350</xdr:colOff>
      <xdr:row>26</xdr:row>
      <xdr:rowOff>47625</xdr:rowOff>
    </xdr:from>
    <xdr:to>
      <xdr:col>7</xdr:col>
      <xdr:colOff>247650</xdr:colOff>
      <xdr:row>27</xdr:row>
      <xdr:rowOff>38100</xdr:rowOff>
    </xdr:to>
    <xdr:pic>
      <xdr:nvPicPr>
        <xdr:cNvPr id="66" name="Immagine 65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5553075"/>
          <a:ext cx="242887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1215390</xdr:colOff>
      <xdr:row>15</xdr:row>
      <xdr:rowOff>108585</xdr:rowOff>
    </xdr:from>
    <xdr:to>
      <xdr:col>1</xdr:col>
      <xdr:colOff>2120265</xdr:colOff>
      <xdr:row>17</xdr:row>
      <xdr:rowOff>160020</xdr:rowOff>
    </xdr:to>
    <xdr:pic>
      <xdr:nvPicPr>
        <xdr:cNvPr id="19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7040" y="3251835"/>
          <a:ext cx="904875" cy="4324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312420</xdr:colOff>
      <xdr:row>26</xdr:row>
      <xdr:rowOff>30480</xdr:rowOff>
    </xdr:from>
    <xdr:to>
      <xdr:col>0</xdr:col>
      <xdr:colOff>1217295</xdr:colOff>
      <xdr:row>27</xdr:row>
      <xdr:rowOff>99060</xdr:rowOff>
    </xdr:to>
    <xdr:pic>
      <xdr:nvPicPr>
        <xdr:cNvPr id="21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" y="5250180"/>
          <a:ext cx="904875" cy="25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06"/>
  <sheetViews>
    <sheetView topLeftCell="A13" workbookViewId="0">
      <selection activeCell="P8" sqref="P8"/>
    </sheetView>
  </sheetViews>
  <sheetFormatPr defaultRowHeight="15"/>
  <sheetData>
    <row r="1" spans="1:13">
      <c r="I1" s="5" t="s">
        <v>40</v>
      </c>
    </row>
    <row r="2" spans="1:13">
      <c r="C2" t="s">
        <v>19</v>
      </c>
      <c r="I2" s="5" t="s">
        <v>58</v>
      </c>
    </row>
    <row r="3" spans="1:13">
      <c r="I3" t="s">
        <v>59</v>
      </c>
    </row>
    <row r="5" spans="1:13">
      <c r="A5" s="8"/>
      <c r="B5" s="8"/>
      <c r="C5" s="8" t="s">
        <v>38</v>
      </c>
      <c r="D5" s="8"/>
      <c r="E5" s="7"/>
      <c r="F5" s="12" t="s">
        <v>39</v>
      </c>
      <c r="G5" s="8"/>
      <c r="H5" s="8"/>
      <c r="I5" s="7"/>
      <c r="J5" t="s">
        <v>61</v>
      </c>
    </row>
    <row r="6" spans="1:13">
      <c r="A6" s="45"/>
      <c r="B6" s="8"/>
      <c r="C6" s="8"/>
      <c r="D6" s="8"/>
      <c r="E6" s="7"/>
      <c r="F6" s="12"/>
      <c r="G6" s="8"/>
      <c r="H6" s="8"/>
      <c r="I6" s="7"/>
    </row>
    <row r="7" spans="1:13">
      <c r="A7" s="45"/>
      <c r="B7" s="8"/>
      <c r="C7" s="8"/>
      <c r="D7" s="8"/>
      <c r="E7" s="7"/>
      <c r="F7" s="43">
        <v>1</v>
      </c>
      <c r="G7" s="8"/>
      <c r="H7" s="8"/>
      <c r="I7" s="7"/>
      <c r="J7" s="8"/>
      <c r="K7" s="8"/>
      <c r="L7" s="8"/>
      <c r="M7" s="8"/>
    </row>
    <row r="8" spans="1:13">
      <c r="A8" s="45"/>
      <c r="B8" s="8"/>
      <c r="C8" s="8"/>
      <c r="D8" s="8"/>
      <c r="E8" s="7"/>
      <c r="F8" s="43"/>
      <c r="G8" s="8"/>
      <c r="H8" s="8"/>
      <c r="I8" s="7"/>
      <c r="J8" s="8"/>
      <c r="K8" s="8"/>
      <c r="L8" s="8"/>
      <c r="M8" s="8"/>
    </row>
    <row r="9" spans="1:13">
      <c r="A9" s="8"/>
      <c r="B9" s="8"/>
      <c r="C9" s="8"/>
      <c r="D9" s="8"/>
      <c r="E9" s="7"/>
      <c r="F9" s="43"/>
      <c r="G9" s="8"/>
      <c r="H9" s="8"/>
      <c r="I9" s="7"/>
      <c r="J9" s="8"/>
      <c r="K9" s="8"/>
      <c r="L9" s="8"/>
      <c r="M9" s="8"/>
    </row>
    <row r="10" spans="1:13">
      <c r="A10" s="8"/>
      <c r="B10" s="8"/>
      <c r="C10" s="20"/>
      <c r="D10" s="20"/>
      <c r="E10" s="21"/>
      <c r="F10" s="37"/>
      <c r="G10" s="20"/>
      <c r="H10" s="20"/>
      <c r="I10" s="21"/>
      <c r="J10" s="20"/>
      <c r="K10" s="20"/>
      <c r="L10" s="20"/>
      <c r="M10" s="20"/>
    </row>
    <row r="11" spans="1:13">
      <c r="A11" s="8"/>
      <c r="B11" s="8"/>
      <c r="C11" s="11"/>
      <c r="D11" s="11"/>
      <c r="E11" s="36"/>
      <c r="F11" s="10"/>
      <c r="G11" s="11"/>
      <c r="H11" s="11"/>
      <c r="I11" s="36"/>
      <c r="J11" s="11"/>
      <c r="K11" s="11"/>
      <c r="L11" s="11"/>
      <c r="M11" s="11"/>
    </row>
    <row r="12" spans="1:13">
      <c r="A12" s="8"/>
      <c r="B12" s="8"/>
      <c r="C12" s="8"/>
      <c r="D12" s="8"/>
      <c r="E12" s="7"/>
      <c r="F12" s="43">
        <v>3</v>
      </c>
      <c r="G12" s="8"/>
      <c r="H12" s="8"/>
      <c r="I12" s="7"/>
      <c r="J12" s="8"/>
      <c r="K12" s="8"/>
      <c r="L12" s="8"/>
      <c r="M12" s="8"/>
    </row>
    <row r="13" spans="1:13">
      <c r="A13" s="8"/>
      <c r="B13" s="8"/>
      <c r="C13" s="8"/>
      <c r="D13" s="8"/>
      <c r="E13" s="7"/>
      <c r="F13" s="43"/>
      <c r="G13" s="8"/>
      <c r="H13" s="8"/>
      <c r="I13" s="7"/>
      <c r="J13" s="8"/>
      <c r="K13" s="8"/>
      <c r="L13" s="8"/>
      <c r="M13" s="8"/>
    </row>
    <row r="14" spans="1:13">
      <c r="A14" s="8"/>
      <c r="B14" s="8"/>
      <c r="C14" s="8"/>
      <c r="D14" s="8"/>
      <c r="E14" s="7"/>
      <c r="F14" s="43"/>
      <c r="G14" s="8"/>
      <c r="H14" s="8"/>
      <c r="I14" s="7"/>
      <c r="J14" s="8"/>
      <c r="K14" s="8"/>
      <c r="L14" s="8"/>
      <c r="M14" s="8"/>
    </row>
    <row r="15" spans="1:13">
      <c r="A15" s="8"/>
      <c r="B15" s="8"/>
      <c r="C15" s="8"/>
      <c r="D15" s="8"/>
      <c r="E15" s="7"/>
      <c r="F15" s="12"/>
      <c r="G15" s="8"/>
      <c r="H15" s="8"/>
      <c r="I15" s="7"/>
      <c r="J15" s="8"/>
      <c r="K15" s="8"/>
      <c r="L15" s="8"/>
      <c r="M15" s="8"/>
    </row>
    <row r="16" spans="1:13">
      <c r="A16" s="8"/>
      <c r="B16" s="8"/>
      <c r="C16" s="8"/>
      <c r="D16" s="8"/>
      <c r="E16" s="7"/>
      <c r="F16" s="12"/>
      <c r="G16" s="8"/>
      <c r="H16" s="8"/>
      <c r="I16" s="7"/>
      <c r="J16" s="8"/>
      <c r="K16" s="8"/>
      <c r="L16" s="8"/>
      <c r="M16" s="8"/>
    </row>
    <row r="17" spans="1:13">
      <c r="A17" s="8"/>
      <c r="B17" s="8"/>
      <c r="C17" s="20"/>
      <c r="D17" s="20"/>
      <c r="E17" s="21"/>
      <c r="F17" s="37"/>
      <c r="G17" s="20"/>
      <c r="H17" s="20"/>
      <c r="I17" s="21"/>
      <c r="J17" s="20"/>
      <c r="K17" s="20"/>
      <c r="L17" s="20"/>
      <c r="M17" s="20"/>
    </row>
    <row r="18" spans="1:13">
      <c r="A18" s="8"/>
      <c r="B18" s="8"/>
      <c r="C18" s="11"/>
      <c r="D18" s="11"/>
      <c r="E18" s="36"/>
      <c r="F18" s="10"/>
      <c r="G18" s="11"/>
      <c r="H18" s="11"/>
      <c r="I18" s="36"/>
      <c r="J18" s="11"/>
      <c r="K18" s="11"/>
      <c r="L18" s="11"/>
      <c r="M18" s="11"/>
    </row>
    <row r="19" spans="1:13">
      <c r="A19" s="8"/>
      <c r="B19" s="8"/>
      <c r="C19" s="8"/>
      <c r="D19" s="8"/>
      <c r="E19" s="7"/>
      <c r="F19" s="43">
        <v>5</v>
      </c>
      <c r="G19" s="8"/>
      <c r="H19" s="8"/>
      <c r="I19" s="7"/>
      <c r="J19" s="8"/>
      <c r="K19" s="8"/>
      <c r="L19" s="8"/>
      <c r="M19" s="8"/>
    </row>
    <row r="20" spans="1:13">
      <c r="A20" s="8"/>
      <c r="B20" s="8"/>
      <c r="C20" s="8"/>
      <c r="D20" s="8"/>
      <c r="E20" s="7"/>
      <c r="F20" s="43"/>
      <c r="G20" s="8"/>
      <c r="H20" s="8"/>
      <c r="I20" s="7"/>
      <c r="J20" s="8"/>
      <c r="K20" s="8"/>
      <c r="L20" s="8"/>
      <c r="M20" s="8"/>
    </row>
    <row r="21" spans="1:13">
      <c r="A21" s="8"/>
      <c r="B21" s="8"/>
      <c r="C21" s="8"/>
      <c r="D21" s="8"/>
      <c r="E21" s="7"/>
      <c r="F21" s="43"/>
      <c r="G21" s="8"/>
      <c r="H21" s="8"/>
      <c r="I21" s="7"/>
      <c r="J21" s="8"/>
      <c r="K21" s="8"/>
      <c r="L21" s="8"/>
      <c r="M21" s="8"/>
    </row>
    <row r="22" spans="1:13">
      <c r="A22" s="8"/>
      <c r="B22" s="8"/>
      <c r="C22" s="8"/>
      <c r="D22" s="8"/>
      <c r="E22" s="7"/>
      <c r="F22" s="12"/>
      <c r="G22" s="8"/>
      <c r="H22" s="8"/>
      <c r="I22" s="7"/>
      <c r="J22" s="8"/>
      <c r="K22" s="8"/>
      <c r="L22" s="8"/>
      <c r="M22" s="8"/>
    </row>
    <row r="23" spans="1:13">
      <c r="A23" s="8"/>
      <c r="B23" s="8"/>
      <c r="C23" s="8"/>
      <c r="D23" s="8"/>
      <c r="E23" s="7"/>
      <c r="F23" s="12"/>
      <c r="G23" s="8"/>
      <c r="H23" s="8"/>
      <c r="I23" s="7"/>
      <c r="J23" s="8"/>
      <c r="K23" s="8"/>
      <c r="L23" s="8"/>
      <c r="M23" s="8"/>
    </row>
    <row r="24" spans="1:13">
      <c r="A24" s="8"/>
      <c r="B24" s="8"/>
      <c r="C24" s="20"/>
      <c r="D24" s="20"/>
      <c r="E24" s="21"/>
      <c r="F24" s="37"/>
      <c r="G24" s="20"/>
      <c r="H24" s="20"/>
      <c r="I24" s="21"/>
      <c r="J24" s="20"/>
      <c r="K24" s="20"/>
      <c r="L24" s="20"/>
      <c r="M24" s="20"/>
    </row>
    <row r="25" spans="1:13">
      <c r="A25" s="8"/>
      <c r="B25" s="8"/>
      <c r="C25" s="11"/>
      <c r="D25" s="11"/>
      <c r="E25" s="36"/>
      <c r="F25" s="44">
        <v>6</v>
      </c>
      <c r="G25" s="11"/>
      <c r="H25" s="11"/>
      <c r="I25" s="36"/>
      <c r="J25" s="11"/>
      <c r="K25" s="11"/>
      <c r="L25" s="11"/>
      <c r="M25" s="11"/>
    </row>
    <row r="26" spans="1:13">
      <c r="A26" s="8"/>
      <c r="B26" s="8"/>
      <c r="C26" s="8"/>
      <c r="D26" s="8"/>
      <c r="E26" s="7"/>
      <c r="F26" s="43"/>
      <c r="G26" s="8"/>
      <c r="H26" s="8"/>
      <c r="I26" s="7"/>
      <c r="J26" s="8"/>
      <c r="K26" s="8"/>
      <c r="L26" s="8"/>
      <c r="M26" s="8"/>
    </row>
    <row r="27" spans="1:13">
      <c r="A27" s="8"/>
      <c r="B27" s="8"/>
      <c r="C27" s="8"/>
      <c r="D27" s="8"/>
      <c r="E27" s="7"/>
      <c r="F27" s="43"/>
      <c r="G27" s="8"/>
      <c r="H27" s="8"/>
      <c r="I27" s="7"/>
      <c r="J27" s="8"/>
      <c r="K27" s="8"/>
      <c r="L27" s="8"/>
      <c r="M27" s="8"/>
    </row>
    <row r="28" spans="1:13">
      <c r="A28" s="8"/>
      <c r="B28" s="8"/>
      <c r="C28" s="20"/>
      <c r="D28" s="20"/>
      <c r="E28" s="21"/>
      <c r="F28" s="37"/>
      <c r="G28" s="20"/>
      <c r="H28" s="20"/>
      <c r="I28" s="21"/>
      <c r="J28" s="20"/>
      <c r="K28" s="20"/>
      <c r="L28" s="20"/>
      <c r="M28" s="20"/>
    </row>
    <row r="29" spans="1:13">
      <c r="A29" s="8"/>
      <c r="B29" s="8"/>
      <c r="C29" s="11"/>
      <c r="D29" s="11"/>
      <c r="E29" s="36"/>
      <c r="F29" s="44">
        <v>7</v>
      </c>
      <c r="G29" s="11"/>
      <c r="H29" s="11"/>
      <c r="I29" s="36"/>
      <c r="J29" s="11"/>
      <c r="K29" s="11"/>
      <c r="L29" s="11"/>
      <c r="M29" s="11"/>
    </row>
    <row r="30" spans="1:13">
      <c r="A30" s="8"/>
      <c r="B30" s="8"/>
      <c r="C30" s="8"/>
      <c r="D30" s="8"/>
      <c r="E30" s="7"/>
      <c r="F30" s="43"/>
      <c r="G30" s="8"/>
      <c r="H30" s="8"/>
      <c r="I30" s="7"/>
      <c r="K30" s="8"/>
      <c r="L30" s="8"/>
      <c r="M30" s="8"/>
    </row>
    <row r="31" spans="1:13">
      <c r="A31" s="8"/>
      <c r="B31" s="8"/>
      <c r="C31" s="8"/>
      <c r="D31" s="8"/>
      <c r="E31" s="7"/>
      <c r="F31" s="43"/>
      <c r="G31" s="8"/>
      <c r="H31" s="8"/>
      <c r="I31" s="7"/>
      <c r="J31" s="8"/>
      <c r="K31" s="8"/>
      <c r="L31" s="8"/>
      <c r="M31" s="8"/>
    </row>
    <row r="32" spans="1:13">
      <c r="A32" s="8"/>
      <c r="B32" s="8"/>
      <c r="C32" s="20"/>
      <c r="D32" s="20"/>
      <c r="E32" s="21"/>
      <c r="F32" s="37"/>
      <c r="G32" s="20"/>
      <c r="H32" s="20"/>
      <c r="I32" s="21"/>
      <c r="J32" s="20"/>
      <c r="K32" s="20"/>
      <c r="L32" s="20"/>
      <c r="M32" s="20"/>
    </row>
    <row r="33" spans="1:19">
      <c r="A33" s="8"/>
      <c r="B33" s="8"/>
      <c r="C33" s="8"/>
      <c r="D33" s="8"/>
      <c r="E33" s="7"/>
      <c r="F33" s="43">
        <v>8</v>
      </c>
      <c r="G33" s="8"/>
      <c r="H33" s="8"/>
      <c r="I33" s="7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>
      <c r="A34" s="8"/>
      <c r="B34" s="8"/>
      <c r="C34" s="8"/>
      <c r="D34" s="8"/>
      <c r="E34" s="7"/>
      <c r="F34" s="43"/>
      <c r="G34" s="8"/>
      <c r="H34" s="8"/>
      <c r="I34" s="7"/>
      <c r="J34" s="9"/>
      <c r="K34" s="8"/>
      <c r="L34" s="8"/>
      <c r="M34" s="8"/>
      <c r="N34" s="8"/>
      <c r="O34" s="8"/>
      <c r="P34" s="8"/>
      <c r="Q34" s="8"/>
      <c r="R34" s="8"/>
      <c r="S34" s="8"/>
    </row>
    <row r="35" spans="1:19">
      <c r="A35" s="8"/>
      <c r="B35" s="8"/>
      <c r="C35" s="8"/>
      <c r="D35" s="8"/>
      <c r="E35" s="7"/>
      <c r="F35" s="43"/>
      <c r="G35" s="8"/>
      <c r="H35" s="8"/>
      <c r="I35" s="7"/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>
      <c r="A36" s="8"/>
      <c r="B36" s="8"/>
      <c r="C36" s="20"/>
      <c r="D36" s="20"/>
      <c r="E36" s="21"/>
      <c r="F36" s="37"/>
      <c r="G36" s="20"/>
      <c r="H36" s="20"/>
      <c r="I36" s="21"/>
      <c r="J36" s="20"/>
      <c r="K36" s="20"/>
      <c r="L36" s="20"/>
      <c r="M36" s="20"/>
      <c r="N36" s="20"/>
      <c r="O36" s="20"/>
      <c r="P36" s="20"/>
      <c r="Q36" s="20"/>
      <c r="R36" s="20"/>
      <c r="S36" s="20"/>
    </row>
    <row r="37" spans="1:19">
      <c r="A37" s="8"/>
      <c r="B37" s="8"/>
      <c r="C37" s="11"/>
      <c r="D37" s="11"/>
      <c r="E37" s="36"/>
      <c r="F37" s="44">
        <v>9</v>
      </c>
      <c r="G37" s="11"/>
      <c r="H37" s="11"/>
      <c r="I37" s="36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>
      <c r="A38" s="8"/>
      <c r="B38" s="8"/>
      <c r="C38" s="8"/>
      <c r="D38" s="8"/>
      <c r="E38" s="7"/>
      <c r="F38" s="43"/>
      <c r="G38" s="8"/>
      <c r="H38" s="8"/>
      <c r="I38" s="7"/>
      <c r="K38" s="8"/>
      <c r="L38" s="8"/>
      <c r="M38" s="8"/>
      <c r="N38" s="8"/>
      <c r="O38" s="8"/>
      <c r="P38" s="8"/>
      <c r="Q38" s="8"/>
      <c r="R38" s="8"/>
      <c r="S38" s="8"/>
    </row>
    <row r="39" spans="1:19">
      <c r="A39" s="8"/>
      <c r="B39" s="8"/>
      <c r="C39" s="8"/>
      <c r="D39" s="8"/>
      <c r="E39" s="7"/>
      <c r="F39" s="43"/>
      <c r="G39" s="8"/>
      <c r="H39" s="8"/>
      <c r="I39" s="7"/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>
      <c r="A40" s="8"/>
      <c r="B40" s="8"/>
      <c r="C40" s="8"/>
      <c r="D40" s="8"/>
      <c r="E40" s="7"/>
      <c r="F40" s="12"/>
      <c r="G40" s="8"/>
      <c r="H40" s="8"/>
      <c r="I40" s="7"/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>
      <c r="A41" s="8"/>
      <c r="B41" s="8"/>
      <c r="C41" s="8"/>
      <c r="D41" s="8"/>
      <c r="E41" s="7"/>
      <c r="F41" s="12"/>
      <c r="G41" s="8"/>
      <c r="H41" s="8"/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>
      <c r="A42" s="8"/>
      <c r="B42" s="8"/>
      <c r="C42" s="20"/>
      <c r="D42" s="20"/>
      <c r="E42" s="21"/>
      <c r="F42" s="37"/>
      <c r="G42" s="20"/>
      <c r="H42" s="20"/>
      <c r="I42" s="21"/>
      <c r="J42" s="20"/>
      <c r="K42" s="20"/>
      <c r="L42" s="20"/>
      <c r="M42" s="20"/>
      <c r="N42" s="20"/>
      <c r="O42" s="20"/>
      <c r="P42" s="20"/>
      <c r="Q42" s="20"/>
      <c r="R42" s="20"/>
      <c r="S42" s="20"/>
    </row>
    <row r="43" spans="1:19">
      <c r="A43" s="8"/>
      <c r="B43" s="8"/>
      <c r="C43" s="8" t="s">
        <v>45</v>
      </c>
      <c r="D43" s="8"/>
      <c r="E43" s="7"/>
      <c r="F43" s="12"/>
      <c r="G43" s="8"/>
      <c r="H43" s="8"/>
      <c r="I43" s="7"/>
      <c r="J43" s="5" t="s">
        <v>43</v>
      </c>
      <c r="N43" t="s">
        <v>60</v>
      </c>
    </row>
    <row r="44" spans="1:19">
      <c r="A44" s="8"/>
      <c r="B44" s="8"/>
      <c r="C44" s="8"/>
      <c r="D44" s="8"/>
      <c r="E44" s="7"/>
      <c r="F44" s="12"/>
      <c r="G44" s="8"/>
      <c r="H44" s="8"/>
      <c r="I44" s="7"/>
    </row>
    <row r="45" spans="1:19">
      <c r="A45" s="8"/>
      <c r="B45" s="8"/>
      <c r="C45" s="8" t="s">
        <v>46</v>
      </c>
      <c r="D45" s="8"/>
      <c r="E45" s="7"/>
      <c r="F45" s="12"/>
      <c r="G45" s="8"/>
      <c r="H45" s="8"/>
      <c r="I45" s="7"/>
      <c r="J45" s="5" t="s">
        <v>44</v>
      </c>
    </row>
    <row r="46" spans="1:19">
      <c r="A46" s="8"/>
      <c r="B46" s="8"/>
      <c r="C46" s="8"/>
      <c r="D46" s="8"/>
      <c r="E46" s="7"/>
      <c r="F46" s="12"/>
      <c r="G46" s="8"/>
      <c r="H46" s="8"/>
      <c r="I46" s="7"/>
    </row>
    <row r="47" spans="1:19">
      <c r="A47" s="8"/>
      <c r="B47" s="8"/>
      <c r="C47" s="8"/>
      <c r="D47" s="8"/>
      <c r="E47" s="7"/>
      <c r="F47" s="12"/>
      <c r="G47" s="8"/>
      <c r="H47" s="8"/>
      <c r="I47" s="7"/>
    </row>
    <row r="48" spans="1:19">
      <c r="A48" s="8"/>
      <c r="B48" s="8"/>
      <c r="C48" s="8"/>
      <c r="D48" s="8"/>
      <c r="E48" s="7"/>
      <c r="F48" s="12"/>
      <c r="G48" s="8"/>
      <c r="H48" s="8"/>
      <c r="I48" s="7"/>
    </row>
    <row r="49" spans="1:9">
      <c r="A49" s="8"/>
      <c r="B49" s="8"/>
      <c r="C49" s="8"/>
      <c r="D49" s="8"/>
      <c r="E49" s="7"/>
      <c r="F49" s="12"/>
      <c r="G49" s="8"/>
      <c r="H49" s="8"/>
      <c r="I49" s="7"/>
    </row>
    <row r="50" spans="1:9">
      <c r="A50" s="8"/>
      <c r="B50" s="8"/>
      <c r="C50" s="8"/>
      <c r="D50" s="8"/>
      <c r="E50" s="7"/>
      <c r="F50" s="12"/>
      <c r="G50" s="8"/>
      <c r="H50" s="8"/>
      <c r="I50" s="7"/>
    </row>
    <row r="51" spans="1:9">
      <c r="A51" s="8"/>
      <c r="B51" s="8"/>
      <c r="C51" s="8"/>
      <c r="D51" s="8"/>
      <c r="E51" s="7"/>
      <c r="F51" s="12"/>
      <c r="G51" s="8"/>
      <c r="H51" s="8"/>
      <c r="I51" s="7"/>
    </row>
    <row r="52" spans="1:9">
      <c r="A52" s="8"/>
      <c r="B52" s="8"/>
      <c r="C52" s="8"/>
      <c r="D52" s="8"/>
      <c r="E52" s="7"/>
      <c r="F52" s="12"/>
      <c r="G52" s="8"/>
      <c r="H52" s="8"/>
      <c r="I52" s="7"/>
    </row>
    <row r="53" spans="1:9">
      <c r="A53" s="8"/>
      <c r="B53" s="8"/>
      <c r="C53" s="8"/>
      <c r="D53" s="8"/>
      <c r="E53" s="7"/>
      <c r="F53" s="12"/>
      <c r="G53" s="8"/>
      <c r="H53" s="8"/>
      <c r="I53" s="7"/>
    </row>
    <row r="54" spans="1:9">
      <c r="A54" s="8"/>
      <c r="B54" s="8"/>
      <c r="C54" s="8"/>
      <c r="D54" s="8"/>
      <c r="E54" s="7"/>
      <c r="F54" s="12"/>
      <c r="G54" s="8"/>
      <c r="H54" s="8"/>
      <c r="I54" s="7"/>
    </row>
    <row r="55" spans="1:9">
      <c r="A55" s="8"/>
      <c r="B55" s="8"/>
      <c r="C55" s="8"/>
      <c r="D55" s="8"/>
      <c r="E55" s="7"/>
      <c r="F55" s="12"/>
      <c r="G55" s="8"/>
      <c r="H55" s="8"/>
      <c r="I55" s="7"/>
    </row>
    <row r="56" spans="1:9">
      <c r="A56" s="8"/>
      <c r="B56" s="8"/>
      <c r="C56" s="8"/>
      <c r="D56" s="8"/>
      <c r="E56" s="7"/>
      <c r="F56" s="12"/>
      <c r="G56" s="8"/>
      <c r="H56" s="8"/>
      <c r="I56" s="7"/>
    </row>
    <row r="57" spans="1:9">
      <c r="A57" s="8"/>
      <c r="B57" s="8"/>
      <c r="C57" s="8"/>
      <c r="D57" s="8"/>
      <c r="E57" s="7"/>
      <c r="F57" s="12"/>
      <c r="G57" s="8"/>
      <c r="H57" s="8"/>
      <c r="I57" s="7"/>
    </row>
    <row r="58" spans="1:9">
      <c r="A58" s="8"/>
      <c r="B58" s="8"/>
      <c r="C58" s="8"/>
      <c r="D58" s="8"/>
      <c r="E58" s="7"/>
      <c r="F58" s="12"/>
      <c r="G58" s="8"/>
      <c r="H58" s="8"/>
      <c r="I58" s="7"/>
    </row>
    <row r="59" spans="1:9">
      <c r="A59" s="8"/>
      <c r="B59" s="8"/>
      <c r="C59" s="8"/>
      <c r="D59" s="8"/>
      <c r="E59" s="7"/>
      <c r="F59" s="12"/>
      <c r="G59" s="8"/>
      <c r="H59" s="8"/>
      <c r="I59" s="7"/>
    </row>
    <row r="60" spans="1:9">
      <c r="A60" s="8"/>
      <c r="B60" s="8"/>
      <c r="C60" s="8"/>
      <c r="D60" s="8"/>
      <c r="E60" s="7"/>
      <c r="F60" s="12"/>
      <c r="G60" s="8"/>
      <c r="H60" s="8"/>
      <c r="I60" s="7"/>
    </row>
    <row r="61" spans="1:9">
      <c r="A61" s="8"/>
      <c r="B61" s="8"/>
      <c r="C61" s="8"/>
      <c r="D61" s="8"/>
      <c r="E61" s="7"/>
      <c r="F61" s="12"/>
      <c r="G61" s="8"/>
      <c r="H61" s="8"/>
      <c r="I61" s="7"/>
    </row>
    <row r="62" spans="1:9">
      <c r="A62" s="8"/>
      <c r="B62" s="8"/>
      <c r="C62" s="8"/>
      <c r="D62" s="8"/>
      <c r="E62" s="7"/>
      <c r="F62" s="12"/>
      <c r="G62" s="8"/>
      <c r="H62" s="8"/>
      <c r="I62" s="7"/>
    </row>
    <row r="63" spans="1:9">
      <c r="A63" s="8"/>
      <c r="B63" s="8"/>
      <c r="C63" s="8"/>
      <c r="D63" s="8"/>
      <c r="E63" s="7"/>
      <c r="F63" s="12"/>
      <c r="G63" s="8"/>
      <c r="H63" s="8"/>
      <c r="I63" s="7"/>
    </row>
    <row r="64" spans="1:9">
      <c r="A64" s="8"/>
      <c r="B64" s="8"/>
      <c r="C64" s="8"/>
      <c r="D64" s="8"/>
      <c r="E64" s="7"/>
      <c r="F64" s="12"/>
      <c r="G64" s="8"/>
      <c r="H64" s="8"/>
      <c r="I64" s="7"/>
    </row>
    <row r="65" spans="1:9">
      <c r="A65" s="8"/>
      <c r="B65" s="8"/>
      <c r="C65" s="8"/>
      <c r="D65" s="8"/>
      <c r="E65" s="7"/>
      <c r="F65" s="12"/>
      <c r="G65" s="8"/>
      <c r="H65" s="8"/>
      <c r="I65" s="7"/>
    </row>
    <row r="66" spans="1:9">
      <c r="A66" s="8"/>
      <c r="B66" s="8"/>
      <c r="C66" s="8"/>
      <c r="D66" s="8"/>
      <c r="E66" s="7"/>
      <c r="F66" s="12"/>
      <c r="G66" s="8"/>
      <c r="H66" s="8"/>
      <c r="I66" s="7"/>
    </row>
    <row r="67" spans="1:9">
      <c r="A67" s="8"/>
      <c r="B67" s="8"/>
      <c r="C67" s="8"/>
      <c r="D67" s="8"/>
      <c r="E67" s="7"/>
      <c r="F67" s="12"/>
      <c r="G67" s="8"/>
      <c r="H67" s="8"/>
      <c r="I67" s="7"/>
    </row>
    <row r="68" spans="1:9">
      <c r="A68" s="8"/>
      <c r="B68" s="8"/>
      <c r="C68" s="8"/>
      <c r="D68" s="8"/>
      <c r="E68" s="7"/>
      <c r="F68" s="12"/>
      <c r="G68" s="8"/>
      <c r="H68" s="8"/>
      <c r="I68" s="7"/>
    </row>
    <row r="69" spans="1:9">
      <c r="A69" s="8"/>
      <c r="B69" s="8"/>
      <c r="C69" s="8"/>
      <c r="D69" s="8"/>
      <c r="E69" s="7"/>
      <c r="F69" s="12"/>
      <c r="G69" s="8"/>
      <c r="H69" s="8"/>
      <c r="I69" s="7"/>
    </row>
    <row r="70" spans="1:9">
      <c r="A70" s="8"/>
      <c r="B70" s="8"/>
      <c r="C70" s="8"/>
      <c r="D70" s="8"/>
      <c r="E70" s="7"/>
      <c r="F70" s="12"/>
      <c r="G70" s="8"/>
      <c r="H70" s="8"/>
      <c r="I70" s="7"/>
    </row>
    <row r="71" spans="1:9">
      <c r="A71" s="8"/>
      <c r="B71" s="8"/>
      <c r="C71" s="8"/>
      <c r="D71" s="8"/>
      <c r="E71" s="7"/>
      <c r="F71" s="12"/>
      <c r="G71" s="8"/>
      <c r="H71" s="8"/>
      <c r="I71" s="7"/>
    </row>
    <row r="72" spans="1:9">
      <c r="A72" s="8"/>
      <c r="B72" s="8"/>
      <c r="C72" s="8"/>
      <c r="D72" s="8"/>
      <c r="E72" s="7"/>
      <c r="F72" s="12"/>
      <c r="G72" s="8"/>
      <c r="H72" s="8"/>
      <c r="I72" s="7"/>
    </row>
    <row r="73" spans="1:9">
      <c r="A73" s="8"/>
      <c r="B73" s="8"/>
      <c r="C73" s="8"/>
      <c r="D73" s="8"/>
      <c r="E73" s="7"/>
      <c r="F73" s="12"/>
      <c r="G73" s="8"/>
      <c r="H73" s="8"/>
      <c r="I73" s="7"/>
    </row>
    <row r="74" spans="1:9">
      <c r="A74" s="8"/>
      <c r="B74" s="8"/>
      <c r="C74" s="8"/>
      <c r="D74" s="8"/>
      <c r="E74" s="7"/>
      <c r="F74" s="12"/>
      <c r="G74" s="8"/>
      <c r="H74" s="8"/>
      <c r="I74" s="7"/>
    </row>
    <row r="75" spans="1:9">
      <c r="A75" s="8"/>
      <c r="B75" s="8"/>
      <c r="C75" s="8"/>
      <c r="D75" s="8"/>
      <c r="E75" s="7"/>
      <c r="F75" s="12"/>
      <c r="G75" s="8"/>
      <c r="H75" s="8"/>
      <c r="I75" s="7"/>
    </row>
    <row r="76" spans="1:9">
      <c r="A76" s="8"/>
      <c r="B76" s="8"/>
      <c r="C76" s="8"/>
      <c r="D76" s="8"/>
      <c r="E76" s="7"/>
      <c r="F76" s="12"/>
      <c r="G76" s="8"/>
      <c r="H76" s="8"/>
      <c r="I76" s="7"/>
    </row>
    <row r="77" spans="1:9">
      <c r="A77" s="8"/>
      <c r="B77" s="8"/>
      <c r="C77" s="8"/>
      <c r="D77" s="8"/>
      <c r="E77" s="7"/>
      <c r="F77" s="12"/>
      <c r="G77" s="8"/>
      <c r="H77" s="8"/>
      <c r="I77" s="7"/>
    </row>
    <row r="78" spans="1:9">
      <c r="A78" s="8"/>
      <c r="B78" s="8"/>
      <c r="C78" s="8"/>
      <c r="D78" s="8"/>
      <c r="E78" s="7"/>
      <c r="F78" s="12"/>
      <c r="G78" s="8"/>
      <c r="H78" s="8"/>
      <c r="I78" s="7"/>
    </row>
    <row r="79" spans="1:9">
      <c r="A79" s="8"/>
      <c r="B79" s="8"/>
      <c r="C79" s="8"/>
      <c r="D79" s="8"/>
      <c r="E79" s="7"/>
      <c r="F79" s="12"/>
      <c r="G79" s="8"/>
      <c r="H79" s="8"/>
      <c r="I79" s="7"/>
    </row>
    <row r="80" spans="1:9">
      <c r="A80" s="8"/>
      <c r="B80" s="8"/>
      <c r="C80" s="8"/>
      <c r="D80" s="8"/>
      <c r="E80" s="7"/>
      <c r="F80" s="12"/>
      <c r="G80" s="8"/>
      <c r="H80" s="8"/>
      <c r="I80" s="7"/>
    </row>
    <row r="81" spans="1:9">
      <c r="A81" s="8"/>
      <c r="B81" s="8"/>
      <c r="C81" s="8"/>
      <c r="D81" s="8"/>
      <c r="E81" s="7"/>
      <c r="F81" s="12"/>
      <c r="G81" s="8"/>
      <c r="H81" s="8"/>
      <c r="I81" s="7"/>
    </row>
    <row r="82" spans="1:9">
      <c r="A82" s="8"/>
      <c r="B82" s="8"/>
      <c r="C82" s="8"/>
      <c r="D82" s="8"/>
      <c r="E82" s="7"/>
      <c r="F82" s="12"/>
      <c r="G82" s="8"/>
      <c r="H82" s="8"/>
      <c r="I82" s="7"/>
    </row>
    <row r="83" spans="1:9">
      <c r="A83" s="8"/>
      <c r="B83" s="8"/>
      <c r="C83" s="8"/>
      <c r="D83" s="8"/>
      <c r="E83" s="7"/>
      <c r="F83" s="12"/>
      <c r="G83" s="8"/>
      <c r="H83" s="8"/>
      <c r="I83" s="7"/>
    </row>
    <row r="84" spans="1:9">
      <c r="A84" s="8"/>
      <c r="B84" s="8"/>
      <c r="C84" s="8"/>
      <c r="D84" s="8"/>
      <c r="E84" s="7"/>
      <c r="F84" s="12"/>
      <c r="G84" s="8"/>
      <c r="H84" s="8"/>
      <c r="I84" s="7"/>
    </row>
    <row r="85" spans="1:9">
      <c r="A85" s="8"/>
      <c r="B85" s="8"/>
      <c r="C85" s="8"/>
      <c r="D85" s="8"/>
      <c r="E85" s="7"/>
      <c r="F85" s="12"/>
      <c r="G85" s="8"/>
      <c r="H85" s="8"/>
      <c r="I85" s="7"/>
    </row>
    <row r="86" spans="1:9">
      <c r="A86" s="8"/>
      <c r="B86" s="8"/>
      <c r="C86" s="8"/>
      <c r="D86" s="8"/>
      <c r="E86" s="7"/>
      <c r="F86" s="12"/>
      <c r="G86" s="8"/>
      <c r="H86" s="8"/>
      <c r="I86" s="7"/>
    </row>
    <row r="87" spans="1:9">
      <c r="A87" s="8"/>
      <c r="B87" s="8"/>
      <c r="C87" s="8"/>
      <c r="D87" s="8"/>
      <c r="E87" s="7"/>
      <c r="F87" s="12"/>
      <c r="G87" s="8"/>
      <c r="H87" s="8"/>
      <c r="I87" s="7"/>
    </row>
    <row r="88" spans="1:9">
      <c r="A88" s="8"/>
      <c r="B88" s="8"/>
      <c r="C88" s="8"/>
      <c r="D88" s="8"/>
      <c r="E88" s="7"/>
      <c r="F88" s="12"/>
      <c r="G88" s="8"/>
      <c r="H88" s="8"/>
      <c r="I88" s="7"/>
    </row>
    <row r="89" spans="1:9">
      <c r="A89" s="8"/>
      <c r="B89" s="8"/>
      <c r="C89" s="8"/>
      <c r="D89" s="8"/>
      <c r="E89" s="7"/>
      <c r="F89" s="12"/>
      <c r="G89" s="8"/>
      <c r="H89" s="8"/>
      <c r="I89" s="7"/>
    </row>
    <row r="90" spans="1:9">
      <c r="A90" s="8"/>
      <c r="B90" s="8"/>
      <c r="C90" s="8"/>
      <c r="D90" s="8"/>
      <c r="E90" s="7"/>
      <c r="F90" s="12"/>
      <c r="G90" s="8"/>
      <c r="H90" s="8"/>
      <c r="I90" s="7"/>
    </row>
    <row r="91" spans="1:9">
      <c r="A91" s="8"/>
      <c r="B91" s="8"/>
      <c r="C91" s="8"/>
      <c r="D91" s="8"/>
      <c r="E91" s="7"/>
      <c r="F91" s="12"/>
      <c r="G91" s="8"/>
      <c r="H91" s="8"/>
      <c r="I91" s="7"/>
    </row>
    <row r="92" spans="1:9">
      <c r="A92" s="8"/>
      <c r="B92" s="8"/>
      <c r="C92" s="8"/>
      <c r="D92" s="8"/>
      <c r="E92" s="7"/>
      <c r="F92" s="12"/>
      <c r="G92" s="8"/>
      <c r="H92" s="8"/>
      <c r="I92" s="7"/>
    </row>
    <row r="93" spans="1:9">
      <c r="A93" s="8"/>
      <c r="B93" s="8"/>
      <c r="C93" s="8"/>
      <c r="D93" s="8"/>
      <c r="E93" s="7"/>
      <c r="F93" s="12"/>
      <c r="G93" s="8"/>
      <c r="H93" s="8"/>
      <c r="I93" s="7"/>
    </row>
    <row r="94" spans="1:9">
      <c r="A94" s="8"/>
      <c r="B94" s="8"/>
      <c r="C94" s="8"/>
      <c r="D94" s="8"/>
      <c r="E94" s="7"/>
      <c r="F94" s="12"/>
      <c r="G94" s="8"/>
      <c r="H94" s="8"/>
      <c r="I94" s="7"/>
    </row>
    <row r="95" spans="1:9">
      <c r="A95" s="8"/>
      <c r="B95" s="8"/>
      <c r="C95" s="8"/>
      <c r="D95" s="8"/>
      <c r="E95" s="7"/>
      <c r="F95" s="12"/>
      <c r="G95" s="8"/>
      <c r="H95" s="8"/>
      <c r="I95" s="7"/>
    </row>
    <row r="96" spans="1:9">
      <c r="A96" s="8"/>
      <c r="B96" s="8"/>
      <c r="C96" s="8"/>
      <c r="D96" s="8"/>
      <c r="E96" s="7"/>
      <c r="F96" s="12"/>
      <c r="G96" s="8"/>
      <c r="H96" s="8"/>
      <c r="I96" s="7"/>
    </row>
    <row r="97" spans="1:9">
      <c r="A97" s="8"/>
      <c r="B97" s="8"/>
      <c r="C97" s="8"/>
      <c r="D97" s="8"/>
      <c r="E97" s="7"/>
      <c r="F97" s="12"/>
      <c r="G97" s="8"/>
      <c r="H97" s="8"/>
      <c r="I97" s="7"/>
    </row>
    <row r="98" spans="1:9">
      <c r="A98" s="8"/>
      <c r="B98" s="8"/>
      <c r="C98" s="8"/>
      <c r="D98" s="8"/>
      <c r="E98" s="7"/>
      <c r="F98" s="12"/>
      <c r="G98" s="8"/>
      <c r="H98" s="8"/>
      <c r="I98" s="7"/>
    </row>
    <row r="99" spans="1:9">
      <c r="A99" s="8"/>
      <c r="B99" s="8"/>
      <c r="C99" s="8"/>
      <c r="D99" s="8"/>
      <c r="E99" s="7"/>
      <c r="F99" s="12"/>
      <c r="G99" s="8"/>
      <c r="H99" s="8"/>
      <c r="I99" s="7"/>
    </row>
    <row r="100" spans="1:9">
      <c r="A100" s="8"/>
      <c r="B100" s="8"/>
      <c r="C100" s="8"/>
      <c r="D100" s="8"/>
      <c r="E100" s="7"/>
      <c r="F100" s="12"/>
      <c r="G100" s="8"/>
      <c r="H100" s="8"/>
      <c r="I100" s="7"/>
    </row>
    <row r="101" spans="1:9">
      <c r="A101" s="8"/>
      <c r="B101" s="8"/>
      <c r="C101" s="8"/>
      <c r="D101" s="8"/>
      <c r="E101" s="7"/>
      <c r="F101" s="12"/>
      <c r="G101" s="8"/>
      <c r="H101" s="8"/>
      <c r="I101" s="7"/>
    </row>
    <row r="102" spans="1:9">
      <c r="A102" s="8"/>
      <c r="B102" s="8"/>
      <c r="C102" s="8"/>
      <c r="D102" s="8"/>
      <c r="E102" s="7"/>
      <c r="F102" s="12"/>
      <c r="G102" s="8"/>
      <c r="H102" s="8"/>
      <c r="I102" s="7"/>
    </row>
    <row r="103" spans="1:9">
      <c r="A103" s="8"/>
      <c r="B103" s="8"/>
      <c r="C103" s="8"/>
      <c r="D103" s="8"/>
      <c r="E103" s="7"/>
      <c r="F103" s="12"/>
      <c r="G103" s="8"/>
      <c r="H103" s="8"/>
      <c r="I103" s="7"/>
    </row>
    <row r="104" spans="1:9">
      <c r="A104" s="8"/>
      <c r="B104" s="8"/>
      <c r="C104" s="8"/>
      <c r="D104" s="8"/>
      <c r="E104" s="7"/>
      <c r="F104" s="12"/>
      <c r="G104" s="8"/>
      <c r="H104" s="8"/>
      <c r="I104" s="7"/>
    </row>
    <row r="105" spans="1:9">
      <c r="A105" s="8"/>
      <c r="B105" s="8"/>
      <c r="C105" s="8"/>
      <c r="D105" s="8"/>
      <c r="E105" s="7"/>
      <c r="F105" s="12"/>
      <c r="G105" s="8"/>
      <c r="H105" s="8"/>
      <c r="I105" s="7"/>
    </row>
    <row r="106" spans="1:9">
      <c r="C106" s="8"/>
    </row>
  </sheetData>
  <mergeCells count="8">
    <mergeCell ref="F33:F35"/>
    <mergeCell ref="F37:F39"/>
    <mergeCell ref="A6:A8"/>
    <mergeCell ref="F7:F9"/>
    <mergeCell ref="F12:F14"/>
    <mergeCell ref="F19:F21"/>
    <mergeCell ref="F25:F27"/>
    <mergeCell ref="F29:F31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F21" sqref="F21"/>
    </sheetView>
  </sheetViews>
  <sheetFormatPr defaultRowHeight="15"/>
  <cols>
    <col min="2" max="2" width="13.5703125" customWidth="1"/>
    <col min="3" max="3" width="14.42578125" customWidth="1"/>
    <col min="7" max="7" width="27" customWidth="1"/>
    <col min="11" max="11" width="18" customWidth="1"/>
  </cols>
  <sheetData>
    <row r="1" spans="1:13">
      <c r="A1" t="s">
        <v>19</v>
      </c>
    </row>
    <row r="2" spans="1:13">
      <c r="A2" t="s">
        <v>20</v>
      </c>
    </row>
    <row r="3" spans="1:13">
      <c r="A3" t="s">
        <v>34</v>
      </c>
    </row>
    <row r="5" spans="1:13">
      <c r="A5" t="s">
        <v>3</v>
      </c>
      <c r="B5" t="s">
        <v>5</v>
      </c>
      <c r="C5" t="s">
        <v>4</v>
      </c>
    </row>
    <row r="6" spans="1:13">
      <c r="A6">
        <v>5</v>
      </c>
      <c r="B6">
        <v>5.0000000000000001E-3</v>
      </c>
      <c r="C6">
        <f>A6*B6</f>
        <v>2.5000000000000001E-2</v>
      </c>
      <c r="L6" t="s">
        <v>48</v>
      </c>
    </row>
    <row r="7" spans="1:13">
      <c r="F7" t="s">
        <v>49</v>
      </c>
      <c r="I7" t="s">
        <v>47</v>
      </c>
      <c r="L7" s="34"/>
      <c r="M7" s="35"/>
    </row>
    <row r="8" spans="1:13">
      <c r="A8" t="s">
        <v>6</v>
      </c>
      <c r="B8" t="s">
        <v>7</v>
      </c>
      <c r="C8" t="s">
        <v>8</v>
      </c>
      <c r="D8" t="s">
        <v>32</v>
      </c>
      <c r="F8" t="s">
        <v>10</v>
      </c>
      <c r="I8" t="s">
        <v>10</v>
      </c>
      <c r="L8" s="15" t="s">
        <v>10</v>
      </c>
      <c r="M8" s="4"/>
    </row>
    <row r="9" spans="1:13">
      <c r="A9">
        <v>1.04E-2</v>
      </c>
      <c r="B9">
        <f>13.2/1000</f>
        <v>1.32E-2</v>
      </c>
      <c r="C9">
        <f>8.8/1000</f>
        <v>8.8000000000000005E-3</v>
      </c>
      <c r="D9" s="40">
        <v>5505</v>
      </c>
      <c r="F9">
        <v>100</v>
      </c>
      <c r="I9">
        <v>500</v>
      </c>
      <c r="L9" s="15">
        <v>1000</v>
      </c>
      <c r="M9" s="4"/>
    </row>
    <row r="10" spans="1:13">
      <c r="I10" s="34"/>
      <c r="J10" s="35"/>
      <c r="L10" s="15"/>
      <c r="M10" s="4"/>
    </row>
    <row r="11" spans="1:13">
      <c r="F11" s="34"/>
      <c r="G11" s="35"/>
      <c r="I11" s="15"/>
      <c r="J11" s="4"/>
      <c r="L11" s="15"/>
      <c r="M11" s="4"/>
    </row>
    <row r="12" spans="1:13">
      <c r="F12" s="15"/>
      <c r="G12" s="4"/>
      <c r="I12" s="15"/>
      <c r="J12" s="4"/>
      <c r="L12" s="15"/>
      <c r="M12" s="4"/>
    </row>
    <row r="13" spans="1:13">
      <c r="F13" s="15"/>
      <c r="G13" s="4"/>
      <c r="I13" s="15"/>
      <c r="J13" s="4"/>
      <c r="L13" s="15"/>
      <c r="M13" s="4"/>
    </row>
    <row r="14" spans="1:13">
      <c r="F14" s="15"/>
      <c r="G14" s="4"/>
      <c r="I14" s="15"/>
      <c r="J14" s="4"/>
      <c r="L14" s="15"/>
      <c r="M14" s="4"/>
    </row>
    <row r="15" spans="1:13">
      <c r="A15">
        <f>B9*A6/A9</f>
        <v>6.3461538461538467</v>
      </c>
      <c r="B15" t="s">
        <v>9</v>
      </c>
      <c r="F15" s="15">
        <f>($A$15/D9)*F9</f>
        <v>0.11527981555229513</v>
      </c>
      <c r="G15" s="4" t="s">
        <v>9</v>
      </c>
      <c r="I15" s="15">
        <f>$A$15/D9*I9</f>
        <v>0.5763990777614757</v>
      </c>
      <c r="J15" s="4"/>
      <c r="L15" s="15">
        <f>$A$15/D9*L9</f>
        <v>1.1527981555229514</v>
      </c>
      <c r="M15" s="4"/>
    </row>
    <row r="16" spans="1:13">
      <c r="F16" s="15"/>
      <c r="G16" s="4"/>
      <c r="I16" s="15"/>
      <c r="J16" s="4"/>
      <c r="L16" s="15"/>
      <c r="M16" s="4"/>
    </row>
    <row r="17" spans="1:15">
      <c r="F17" s="15"/>
      <c r="G17" s="4"/>
      <c r="I17" s="15"/>
      <c r="J17" s="4"/>
      <c r="L17" s="15"/>
      <c r="M17" s="4"/>
    </row>
    <row r="18" spans="1:15">
      <c r="F18" s="15"/>
      <c r="G18" s="4"/>
      <c r="I18" s="15"/>
      <c r="J18" s="4"/>
      <c r="L18" s="15"/>
      <c r="M18" s="4"/>
    </row>
    <row r="19" spans="1:15">
      <c r="F19" s="15"/>
      <c r="G19" s="4"/>
      <c r="I19" s="15"/>
      <c r="J19" s="4"/>
      <c r="L19" s="15"/>
      <c r="M19" s="4"/>
    </row>
    <row r="20" spans="1:15">
      <c r="A20" t="s">
        <v>31</v>
      </c>
      <c r="F20" s="15" t="s">
        <v>33</v>
      </c>
      <c r="G20" s="4"/>
      <c r="I20" s="15" t="s">
        <v>33</v>
      </c>
      <c r="J20" s="4"/>
      <c r="L20" s="15" t="s">
        <v>33</v>
      </c>
      <c r="M20" s="4"/>
    </row>
    <row r="21" spans="1:15">
      <c r="A21">
        <f>B9*C6/A9</f>
        <v>3.1730769230769229E-2</v>
      </c>
      <c r="B21" t="s">
        <v>9</v>
      </c>
      <c r="F21" s="15">
        <f>(F9/$D$9)*$A$21</f>
        <v>5.7639907776147554E-4</v>
      </c>
      <c r="G21" s="4"/>
      <c r="I21" s="15">
        <f>(I9/$D$9)*$A$21</f>
        <v>2.8819953888073774E-3</v>
      </c>
      <c r="J21" s="4"/>
      <c r="L21" s="15">
        <f>(L9/$D$9)*$A$21</f>
        <v>5.7639907776147548E-3</v>
      </c>
      <c r="M21" s="4"/>
      <c r="O21" t="s">
        <v>37</v>
      </c>
    </row>
    <row r="22" spans="1:15">
      <c r="F22" s="15"/>
      <c r="G22" s="4"/>
      <c r="I22" s="15"/>
      <c r="J22" s="4"/>
      <c r="L22" s="15"/>
      <c r="M22" s="4"/>
    </row>
    <row r="23" spans="1:15">
      <c r="F23" s="38"/>
      <c r="G23" s="39"/>
      <c r="I23" s="15"/>
      <c r="J23" s="4"/>
      <c r="L23" s="15"/>
      <c r="M23" s="4"/>
    </row>
    <row r="24" spans="1:15">
      <c r="I24" s="38"/>
      <c r="J24" s="39"/>
      <c r="L24" s="15"/>
      <c r="M24" s="4"/>
    </row>
    <row r="25" spans="1:15">
      <c r="L25" s="38"/>
      <c r="M25" s="39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0"/>
  <sheetViews>
    <sheetView topLeftCell="C1" workbookViewId="0">
      <selection activeCell="D25" sqref="D25"/>
    </sheetView>
  </sheetViews>
  <sheetFormatPr defaultRowHeight="15"/>
  <cols>
    <col min="1" max="1" width="26.5703125" customWidth="1"/>
    <col min="2" max="2" width="49" customWidth="1"/>
    <col min="3" max="3" width="18.140625" customWidth="1"/>
    <col min="7" max="7" width="13" customWidth="1"/>
    <col min="8" max="8" width="12" bestFit="1" customWidth="1"/>
    <col min="10" max="10" width="14.42578125" customWidth="1"/>
    <col min="13" max="13" width="13.42578125" customWidth="1"/>
  </cols>
  <sheetData>
    <row r="1" spans="1:16">
      <c r="A1" t="s">
        <v>19</v>
      </c>
    </row>
    <row r="2" spans="1:16">
      <c r="A2" t="s">
        <v>20</v>
      </c>
    </row>
    <row r="3" spans="1:16">
      <c r="A3" t="s">
        <v>34</v>
      </c>
    </row>
    <row r="7" spans="1:16" s="11" customFormat="1">
      <c r="A7" s="22"/>
      <c r="B7" s="23" t="s">
        <v>26</v>
      </c>
      <c r="C7" s="23"/>
    </row>
    <row r="8" spans="1:16" s="8" customFormat="1">
      <c r="A8" s="24" t="s">
        <v>11</v>
      </c>
      <c r="B8" s="25" t="s">
        <v>12</v>
      </c>
      <c r="C8" s="25" t="s">
        <v>13</v>
      </c>
      <c r="J8" s="25" t="s">
        <v>27</v>
      </c>
    </row>
    <row r="9" spans="1:16" s="20" customFormat="1">
      <c r="A9" s="26">
        <v>1</v>
      </c>
      <c r="B9" s="27">
        <f>SQRT(C9^2-A9^2)</f>
        <v>1.7320508075688772</v>
      </c>
      <c r="C9" s="27">
        <v>2</v>
      </c>
      <c r="J9" s="27">
        <v>0.03</v>
      </c>
    </row>
    <row r="10" spans="1:16">
      <c r="A10" s="12"/>
      <c r="B10" s="8"/>
      <c r="C10" s="8"/>
      <c r="D10" s="8"/>
      <c r="E10" s="8"/>
      <c r="F10" s="8"/>
      <c r="G10" s="8"/>
      <c r="H10" s="8"/>
      <c r="I10" s="8"/>
      <c r="J10" s="8"/>
      <c r="K10" s="8"/>
      <c r="L10" s="13"/>
      <c r="M10" s="13"/>
      <c r="N10" s="13"/>
      <c r="O10" s="13"/>
      <c r="P10" s="14"/>
    </row>
    <row r="11" spans="1:16">
      <c r="A11" s="12" t="s">
        <v>28</v>
      </c>
      <c r="B11" s="8" t="s">
        <v>29</v>
      </c>
      <c r="C11" s="8"/>
      <c r="D11" s="8"/>
      <c r="E11" s="8"/>
      <c r="F11" s="8"/>
      <c r="G11" s="8"/>
      <c r="H11" s="8"/>
      <c r="I11" s="8"/>
      <c r="J11" s="28" t="s">
        <v>53</v>
      </c>
      <c r="K11" s="8"/>
      <c r="L11" s="13" t="s">
        <v>57</v>
      </c>
      <c r="M11" s="13"/>
      <c r="N11" s="13" t="s">
        <v>54</v>
      </c>
      <c r="O11" s="13"/>
      <c r="P11" s="14"/>
    </row>
    <row r="12" spans="1:16">
      <c r="A12" s="12">
        <f>A9*$J$9</f>
        <v>0.03</v>
      </c>
      <c r="B12" s="8">
        <f>B9*$J$9</f>
        <v>5.1961524227066312E-2</v>
      </c>
      <c r="C12" s="8"/>
      <c r="D12" s="8"/>
      <c r="E12" s="8"/>
      <c r="F12" s="8"/>
      <c r="G12" s="8"/>
      <c r="H12" s="8"/>
      <c r="I12" s="8"/>
      <c r="J12" s="29">
        <f>ATAN(B9/A9)</f>
        <v>1.0471975511965976</v>
      </c>
      <c r="K12" s="8"/>
      <c r="L12" s="13">
        <f>DEGREES(ATAN((B9-B12)/(A9+A12)))</f>
        <v>58.489093451057855</v>
      </c>
      <c r="M12" s="13"/>
      <c r="N12" s="13">
        <f>DEGREES(ATAN((B9+B12)/(A9-A12)))</f>
        <v>61.466269004343069</v>
      </c>
      <c r="O12" s="13"/>
      <c r="P12" s="14"/>
    </row>
    <row r="13" spans="1:16" ht="15.75" thickBot="1">
      <c r="A13" s="34"/>
      <c r="B13" s="35"/>
      <c r="C13" s="16"/>
      <c r="D13" s="16"/>
      <c r="E13" s="16"/>
      <c r="F13" s="16"/>
      <c r="G13" s="16"/>
      <c r="H13" s="8"/>
      <c r="I13" s="8"/>
      <c r="J13" s="41" t="s">
        <v>1</v>
      </c>
      <c r="K13" s="8"/>
      <c r="L13" s="13" t="s">
        <v>0</v>
      </c>
      <c r="M13" s="13"/>
      <c r="N13" s="13" t="s">
        <v>0</v>
      </c>
      <c r="O13" s="13"/>
      <c r="P13" s="14"/>
    </row>
    <row r="14" spans="1:16" ht="36.75" customHeight="1" thickTop="1">
      <c r="A14" s="31" t="s">
        <v>14</v>
      </c>
      <c r="B14" s="7"/>
      <c r="C14" s="8"/>
      <c r="D14" s="16"/>
      <c r="E14" s="16"/>
      <c r="F14" s="16"/>
      <c r="G14" s="16"/>
      <c r="H14" s="8"/>
      <c r="I14" s="8"/>
      <c r="J14" s="42">
        <f>DEGREES(ATAN(B9/A9))</f>
        <v>59.999999999999993</v>
      </c>
      <c r="K14" s="8"/>
      <c r="L14" s="13"/>
      <c r="M14" s="13"/>
      <c r="N14" s="13"/>
      <c r="O14" s="13"/>
      <c r="P14" s="14"/>
    </row>
    <row r="15" spans="1:16">
      <c r="A15" s="32">
        <f>(A9*B12+B9*A12)/(A9^2+B9^2)</f>
        <v>2.598076211353316E-2</v>
      </c>
      <c r="B15" s="4"/>
      <c r="C15" s="16"/>
      <c r="D15" s="16"/>
      <c r="E15" s="16"/>
      <c r="F15" s="16"/>
      <c r="G15" s="16"/>
      <c r="H15" s="8"/>
      <c r="I15" s="8"/>
      <c r="J15" s="30" t="s">
        <v>0</v>
      </c>
      <c r="K15" s="8"/>
      <c r="L15" s="8"/>
      <c r="M15" s="8"/>
      <c r="N15" s="8"/>
      <c r="O15" s="8"/>
      <c r="P15" s="7"/>
    </row>
    <row r="16" spans="1:16">
      <c r="A16" s="32" t="s">
        <v>15</v>
      </c>
      <c r="B16" s="4"/>
      <c r="C16" s="17" t="s">
        <v>50</v>
      </c>
      <c r="D16" s="8"/>
      <c r="E16" s="16"/>
      <c r="F16" s="8"/>
      <c r="G16" s="16" t="s">
        <v>22</v>
      </c>
      <c r="H16" s="8"/>
      <c r="I16" s="8"/>
      <c r="J16" s="8"/>
      <c r="K16" s="8"/>
      <c r="L16" s="8"/>
      <c r="M16" s="8"/>
      <c r="N16" s="8"/>
      <c r="O16" s="8"/>
      <c r="P16" s="7"/>
    </row>
    <row r="17" spans="1:16">
      <c r="A17" s="33">
        <f>DEGREES(A15)</f>
        <v>1.4885880176388386</v>
      </c>
      <c r="B17" s="4"/>
      <c r="C17" s="18">
        <v>2</v>
      </c>
      <c r="D17" s="8"/>
      <c r="E17" s="8"/>
      <c r="F17" s="17"/>
      <c r="G17" s="16">
        <f>C17+J12</f>
        <v>3.0471975511965974</v>
      </c>
      <c r="H17" s="8"/>
      <c r="I17" s="8"/>
      <c r="J17" s="8"/>
      <c r="K17" s="8"/>
      <c r="L17" s="8"/>
      <c r="M17" s="8"/>
      <c r="N17" s="8"/>
      <c r="O17" s="8"/>
      <c r="P17" s="7"/>
    </row>
    <row r="18" spans="1:16">
      <c r="A18" s="15"/>
      <c r="B18" s="4"/>
      <c r="C18" s="16"/>
      <c r="D18" s="16"/>
      <c r="E18" s="16"/>
      <c r="F18" s="16"/>
      <c r="G18" s="16"/>
      <c r="H18" s="8"/>
      <c r="I18" s="8"/>
      <c r="J18" s="8"/>
      <c r="K18" s="8"/>
      <c r="L18" s="8"/>
      <c r="M18" s="8"/>
      <c r="N18" s="8"/>
      <c r="O18" s="8"/>
      <c r="P18" s="7"/>
    </row>
    <row r="19" spans="1:16">
      <c r="A19" s="15"/>
      <c r="B19" s="4"/>
      <c r="C19" s="16"/>
      <c r="D19" s="16"/>
      <c r="E19" s="16"/>
      <c r="F19" s="16"/>
      <c r="G19" s="16"/>
      <c r="H19" s="8"/>
      <c r="I19" s="10" t="s">
        <v>51</v>
      </c>
      <c r="J19" s="11"/>
      <c r="K19" s="11">
        <f>RADIANS(3)</f>
        <v>5.235987755982989E-2</v>
      </c>
      <c r="L19" s="36" t="s">
        <v>1</v>
      </c>
      <c r="M19" s="8"/>
      <c r="N19" s="8"/>
      <c r="O19" s="8"/>
      <c r="P19" s="7"/>
    </row>
    <row r="20" spans="1:16">
      <c r="A20" s="15"/>
      <c r="C20" s="16" t="s">
        <v>17</v>
      </c>
      <c r="D20" s="16" t="s">
        <v>18</v>
      </c>
      <c r="E20" s="16"/>
      <c r="F20" s="16"/>
      <c r="G20" s="16"/>
      <c r="H20" s="8"/>
      <c r="I20" s="12" t="s">
        <v>52</v>
      </c>
      <c r="J20" s="8"/>
      <c r="K20" s="8">
        <f>DEGREES(K19)</f>
        <v>3.0000000000000004</v>
      </c>
      <c r="L20" s="7" t="s">
        <v>2</v>
      </c>
      <c r="M20" s="8"/>
      <c r="N20" s="8"/>
      <c r="O20" s="8"/>
      <c r="P20" s="7"/>
    </row>
    <row r="21" spans="1:16">
      <c r="A21" s="12"/>
      <c r="B21" s="7"/>
      <c r="C21" s="8">
        <f>SIN(PI()/2-G17)</f>
        <v>-0.99554808950043316</v>
      </c>
      <c r="D21" s="8">
        <f>COS(PI()/2-G17)</f>
        <v>9.4254981258485346E-2</v>
      </c>
      <c r="E21" s="8"/>
      <c r="F21" s="8"/>
      <c r="G21" s="8"/>
      <c r="H21" s="8"/>
      <c r="I21" s="12" t="s">
        <v>30</v>
      </c>
      <c r="J21" s="8"/>
      <c r="K21" s="8">
        <f>K19+A15</f>
        <v>7.8340639673363049E-2</v>
      </c>
      <c r="L21" s="7" t="s">
        <v>1</v>
      </c>
      <c r="M21" s="8"/>
      <c r="N21" s="8"/>
      <c r="O21" s="8"/>
      <c r="P21" s="7"/>
    </row>
    <row r="22" spans="1:16" ht="21.75" customHeight="1">
      <c r="A22" s="19"/>
      <c r="B22" s="21"/>
      <c r="C22" s="20"/>
      <c r="D22" s="20"/>
      <c r="E22" s="20"/>
      <c r="F22" s="20"/>
      <c r="G22" s="20"/>
      <c r="H22" s="20"/>
      <c r="I22" s="37" t="s">
        <v>21</v>
      </c>
      <c r="J22" s="20"/>
      <c r="K22" s="20">
        <f>DEGREES(K21)</f>
        <v>4.4885880176388389</v>
      </c>
      <c r="L22" s="21" t="s">
        <v>2</v>
      </c>
      <c r="M22" s="20"/>
      <c r="N22" s="20"/>
      <c r="O22" s="20"/>
      <c r="P22" s="21"/>
    </row>
    <row r="23" spans="1:16" s="1" customFormat="1">
      <c r="B23" s="6"/>
    </row>
    <row r="24" spans="1:16">
      <c r="A24" s="3" t="s">
        <v>16</v>
      </c>
      <c r="B24" s="7"/>
      <c r="C24" s="5" t="s">
        <v>55</v>
      </c>
      <c r="D24" s="5" t="s">
        <v>56</v>
      </c>
    </row>
    <row r="25" spans="1:16">
      <c r="A25">
        <f>(1/SQRT(A9^2+B9^2))*(A9*A12+B9*B12)</f>
        <v>5.9999999999999991E-2</v>
      </c>
      <c r="B25" s="7"/>
      <c r="C25">
        <f>ABS(-SIN(G17)*K21)</f>
        <v>7.3839955241905919E-3</v>
      </c>
      <c r="D25">
        <f>ABS(COS(G17)*K21)</f>
        <v>7.7991874157058425E-2</v>
      </c>
    </row>
    <row r="26" spans="1:16">
      <c r="B26" s="7"/>
    </row>
    <row r="27" spans="1:16">
      <c r="B27" s="8"/>
    </row>
    <row r="28" spans="1:16">
      <c r="B28" s="8"/>
      <c r="C28" s="9"/>
    </row>
    <row r="29" spans="1:16">
      <c r="B29" s="8"/>
    </row>
    <row r="30" spans="1:16" s="1" customFormat="1">
      <c r="B30" s="1" t="s">
        <v>35</v>
      </c>
      <c r="E30" s="1" t="s">
        <v>24</v>
      </c>
      <c r="F30"/>
      <c r="H30"/>
    </row>
    <row r="31" spans="1:16">
      <c r="B31">
        <f>C21*C9</f>
        <v>-1.9910961790008663</v>
      </c>
      <c r="E31">
        <f>C9*C25+ABS(C21)*A25</f>
        <v>7.4500876418407164E-2</v>
      </c>
    </row>
    <row r="32" spans="1:16">
      <c r="B32" s="1" t="s">
        <v>36</v>
      </c>
      <c r="E32" s="1" t="s">
        <v>23</v>
      </c>
    </row>
    <row r="33" spans="1:5">
      <c r="B33">
        <f>C9*D21</f>
        <v>0.18850996251697069</v>
      </c>
      <c r="E33">
        <f>C9*D25+ABS(D21)*A25</f>
        <v>0.16163904718962596</v>
      </c>
    </row>
    <row r="34" spans="1:5" s="2" customFormat="1">
      <c r="C34" s="2" t="s">
        <v>25</v>
      </c>
    </row>
    <row r="36" spans="1:5">
      <c r="A36" t="s">
        <v>60</v>
      </c>
      <c r="B36">
        <v>0.02</v>
      </c>
    </row>
    <row r="37" spans="1:5">
      <c r="D37" t="s">
        <v>41</v>
      </c>
    </row>
    <row r="38" spans="1:5">
      <c r="D38">
        <f>B36+E31</f>
        <v>9.4500876418407168E-2</v>
      </c>
    </row>
    <row r="39" spans="1:5">
      <c r="D39" t="s">
        <v>42</v>
      </c>
    </row>
    <row r="40" spans="1:5">
      <c r="D40">
        <f>B36+E33</f>
        <v>0.18163904718962595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error propagation equations</vt:lpstr>
      <vt:lpstr>uncertainty WFOV and Lw </vt:lpstr>
      <vt:lpstr>uncertainy on φ, L and x-y</vt:lpstr>
      <vt:lpstr>'error propagation equations'!_Ref483506865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Bandini Giuseppe</dc:creator>
  <cp:lastModifiedBy>filippo bandini</cp:lastModifiedBy>
  <dcterms:created xsi:type="dcterms:W3CDTF">2017-10-14T19:31:07Z</dcterms:created>
  <dcterms:modified xsi:type="dcterms:W3CDTF">2018-07-16T13:08:22Z</dcterms:modified>
</cp:coreProperties>
</file>